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00" activeTab="0"/>
  </bookViews>
  <sheets>
    <sheet name="Mérleg összevont" sheetId="1" r:id="rId1"/>
    <sheet name="Mérleg műk." sheetId="2" r:id="rId2"/>
    <sheet name="Mérleg fejl." sheetId="3" r:id="rId3"/>
    <sheet name="1 címrend" sheetId="4" r:id="rId4"/>
    <sheet name="Üres mintatábla" sheetId="5" r:id="rId5"/>
    <sheet name="Fejl.reszl 9. 2020" sheetId="6" r:id="rId6"/>
    <sheet name="EU-s 13" sheetId="7" r:id="rId7"/>
    <sheet name="Önkorm összegző" sheetId="8" r:id="rId8"/>
    <sheet name="Intézm.6-8" sheetId="9" r:id="rId9"/>
    <sheet name="Fejlesztés álló 9 b" sheetId="10" r:id="rId10"/>
    <sheet name="Önk. és önállók összes" sheetId="11" r:id="rId11"/>
  </sheets>
  <definedNames>
    <definedName name="_xlnm.Print_Area" localSheetId="6">'EU-s 13'!$A$1:$L$38</definedName>
  </definedNames>
  <calcPr fullCalcOnLoad="1"/>
</workbook>
</file>

<file path=xl/comments1.xml><?xml version="1.0" encoding="utf-8"?>
<comments xmlns="http://schemas.openxmlformats.org/spreadsheetml/2006/main">
  <authors>
    <author>turi_timea</author>
  </authors>
  <commentList>
    <comment ref="G17" authorId="0">
      <text>
        <r>
          <rPr>
            <b/>
            <sz val="9"/>
            <rFont val="Tahoma"/>
            <family val="2"/>
          </rPr>
          <t>turi_timea:</t>
        </r>
        <r>
          <rPr>
            <sz val="9"/>
            <rFont val="Tahoma"/>
            <family val="2"/>
          </rPr>
          <t xml:space="preserve">
64000eFt Igazgatás; 19947eFt Közvilágítás és a maradék 29182 eFt csak itt van beírva</t>
        </r>
      </text>
    </comment>
  </commentList>
</comments>
</file>

<file path=xl/comments11.xml><?xml version="1.0" encoding="utf-8"?>
<comments xmlns="http://schemas.openxmlformats.org/spreadsheetml/2006/main">
  <authors>
    <author>turi_timea</author>
    <author>x</author>
  </authors>
  <commentList>
    <comment ref="R37" authorId="0">
      <text>
        <r>
          <rPr>
            <b/>
            <sz val="9"/>
            <rFont val="Tahoma"/>
            <family val="2"/>
          </rPr>
          <t>turi_timea:</t>
        </r>
        <r>
          <rPr>
            <sz val="9"/>
            <rFont val="Tahoma"/>
            <family val="2"/>
          </rPr>
          <t xml:space="preserve">
önkormányzatnak visszafizetendő kötelezettség</t>
        </r>
      </text>
    </comment>
    <comment ref="R39" authorId="1">
      <text>
        <r>
          <rPr>
            <b/>
            <sz val="9"/>
            <rFont val="Tahoma"/>
            <family val="2"/>
          </rPr>
          <t>x:</t>
        </r>
        <r>
          <rPr>
            <sz val="9"/>
            <rFont val="Tahoma"/>
            <family val="2"/>
          </rPr>
          <t xml:space="preserve">
önkormányzatnak visszaf. kötelezettség</t>
        </r>
      </text>
    </comment>
    <comment ref="R29" authorId="1">
      <text>
        <r>
          <rPr>
            <b/>
            <sz val="9"/>
            <rFont val="Tahoma"/>
            <family val="2"/>
          </rPr>
          <t>x:</t>
        </r>
        <r>
          <rPr>
            <sz val="9"/>
            <rFont val="Tahoma"/>
            <family val="2"/>
          </rPr>
          <t xml:space="preserve">
1983 eft.önknak visszafizetendő kötelezettség</t>
        </r>
      </text>
    </comment>
    <comment ref="AD9" authorId="1">
      <text>
        <r>
          <rPr>
            <b/>
            <sz val="9"/>
            <rFont val="Tahoma"/>
            <family val="2"/>
          </rPr>
          <t>x:</t>
        </r>
        <r>
          <rPr>
            <sz val="9"/>
            <rFont val="Tahoma"/>
            <family val="2"/>
          </rPr>
          <t xml:space="preserve">
2018.évi támogatás áthúzódó része</t>
        </r>
      </text>
    </comment>
    <comment ref="AD26" authorId="1">
      <text>
        <r>
          <rPr>
            <b/>
            <sz val="9"/>
            <rFont val="Tahoma"/>
            <family val="2"/>
          </rPr>
          <t>x:</t>
        </r>
        <r>
          <rPr>
            <sz val="9"/>
            <rFont val="Tahoma"/>
            <family val="2"/>
          </rPr>
          <t xml:space="preserve">
A járulékot kb 300 eft -tal meg kell növelni a repi miatt.</t>
        </r>
      </text>
    </comment>
  </commentList>
</comments>
</file>

<file path=xl/comments6.xml><?xml version="1.0" encoding="utf-8"?>
<comments xmlns="http://schemas.openxmlformats.org/spreadsheetml/2006/main">
  <authors>
    <author>turi_timea</author>
  </authors>
  <commentList>
    <comment ref="I70" authorId="0">
      <text>
        <r>
          <rPr>
            <b/>
            <sz val="9"/>
            <rFont val="Tahoma"/>
            <family val="2"/>
          </rPr>
          <t>turi_timea:</t>
        </r>
        <r>
          <rPr>
            <sz val="9"/>
            <rFont val="Tahoma"/>
            <family val="2"/>
          </rPr>
          <t xml:space="preserve">
Tartalékban volt benne eredetiben
</t>
        </r>
      </text>
    </comment>
    <comment ref="I87" authorId="0">
      <text>
        <r>
          <rPr>
            <b/>
            <sz val="9"/>
            <rFont val="Tahoma"/>
            <family val="2"/>
          </rPr>
          <t>turi_timea:</t>
        </r>
        <r>
          <rPr>
            <sz val="9"/>
            <rFont val="Tahoma"/>
            <family val="2"/>
          </rPr>
          <t xml:space="preserve">
Gólya u 38. eszközbeszerzése eredetiben itt volt betervezve, külön sorra tettem)</t>
        </r>
      </text>
    </comment>
  </commentList>
</comments>
</file>

<file path=xl/sharedStrings.xml><?xml version="1.0" encoding="utf-8"?>
<sst xmlns="http://schemas.openxmlformats.org/spreadsheetml/2006/main" count="692" uniqueCount="280">
  <si>
    <t>Programok, pályázatok egyenlege</t>
  </si>
  <si>
    <t>Hitelek és finanszírozási műveletek</t>
  </si>
  <si>
    <t>Tábla összesen finanszírozási műveletekkel</t>
  </si>
  <si>
    <t>Tábla egyenleg finanszírozási műveletekkel</t>
  </si>
  <si>
    <t xml:space="preserve">lakossági közműfejl hj </t>
  </si>
  <si>
    <t>6. Előző évi ki nem utalt</t>
  </si>
  <si>
    <t>13. Kölcsönök nyújtása, függő kiadás</t>
  </si>
  <si>
    <t>Város működési összesen</t>
  </si>
  <si>
    <t>Polgármesteri Hivatal lakásalap</t>
  </si>
  <si>
    <t>Lakásépítési, vásárlási támogatás</t>
  </si>
  <si>
    <t>Hatósági jogkörhöz köthető bevételek</t>
  </si>
  <si>
    <t>Gépjárműadó</t>
  </si>
  <si>
    <t>1. Állami hozzájárulás</t>
  </si>
  <si>
    <t>1. Intézmények, feladatok kiadásai</t>
  </si>
  <si>
    <t>Normatív támogatás</t>
  </si>
  <si>
    <t>ebből:</t>
  </si>
  <si>
    <t>Normatív kötött felhasználású támogatás</t>
  </si>
  <si>
    <t>Központosított támogatás</t>
  </si>
  <si>
    <t>Munkaadókat terhelő járulékok</t>
  </si>
  <si>
    <t>2. Átengedett bevételek</t>
  </si>
  <si>
    <t>SZJA átengedett mértéke</t>
  </si>
  <si>
    <t>Jövedelem diff. mérséklése</t>
  </si>
  <si>
    <t>3. Átadott pénzeszközök</t>
  </si>
  <si>
    <t>3. Átvett pénzeszközök</t>
  </si>
  <si>
    <t>Céltartalék</t>
  </si>
  <si>
    <t>4. Saját bevételek</t>
  </si>
  <si>
    <t>Helyi adó bevételek</t>
  </si>
  <si>
    <t>Felhalmozási és tőke jellegű bevételek</t>
  </si>
  <si>
    <t>Egyenleg</t>
  </si>
  <si>
    <t>Tábla egyenlege</t>
  </si>
  <si>
    <t>FEJLESZTÉS</t>
  </si>
  <si>
    <t>Fejlesztési célú állami támogatás</t>
  </si>
  <si>
    <t>Kiegészítő támogatás</t>
  </si>
  <si>
    <t>Működési célú pénzeszközátvétel</t>
  </si>
  <si>
    <t xml:space="preserve"> ebből OEP-től</t>
  </si>
  <si>
    <t>Felhalmozási célú pénzeszköz átvétel</t>
  </si>
  <si>
    <t>Fejlesztési tartalék</t>
  </si>
  <si>
    <t>Védett házak felújítása</t>
  </si>
  <si>
    <t xml:space="preserve">    -közüzemi díjak </t>
  </si>
  <si>
    <t>Törzsszám</t>
  </si>
  <si>
    <t>Mohácsi Jenő Könyvtár</t>
  </si>
  <si>
    <t>Sorsz.</t>
  </si>
  <si>
    <t>Fejlesztési, beruházási célú bevételek</t>
  </si>
  <si>
    <t>Fejlesztési, beruházási célú kiadások</t>
  </si>
  <si>
    <t>8.Központosított, és egyéb  állami támog.</t>
  </si>
  <si>
    <t>Egészségügyi Alapellátó Szolgálat</t>
  </si>
  <si>
    <t>Dologi kiadások, kamat</t>
  </si>
  <si>
    <t>Intézményi működési bevételek, kamatok</t>
  </si>
  <si>
    <t>16.Helyi adók</t>
  </si>
  <si>
    <t>13.Kölcsönök nyújtása</t>
  </si>
  <si>
    <t>Város összesen (működés+ fejlesztés)</t>
  </si>
  <si>
    <t>Személyi juttatások</t>
  </si>
  <si>
    <t>2.Ellátottak juttatásai</t>
  </si>
  <si>
    <t>Működési célra</t>
  </si>
  <si>
    <t>Felhalmozási célra</t>
  </si>
  <si>
    <t>4. Felújítási kiadások</t>
  </si>
  <si>
    <t>5. Felhalmozási kiadások</t>
  </si>
  <si>
    <t>6. Pénzforgalom nélküli kiadások</t>
  </si>
  <si>
    <t>7. Kölcsönök nyújtása</t>
  </si>
  <si>
    <t>5. Kölcsönök, osztalékok bevétele</t>
  </si>
  <si>
    <t>Tárgyévi bevételek összesen</t>
  </si>
  <si>
    <t>Tárgyévi kiadások összesen</t>
  </si>
  <si>
    <t>Hitel felvétel</t>
  </si>
  <si>
    <t>Hitel törlesztés</t>
  </si>
  <si>
    <t>Értékpapír értékesítés</t>
  </si>
  <si>
    <t>Értékpapír vásárlás</t>
  </si>
  <si>
    <t>11.Hitelek, értékpapírok</t>
  </si>
  <si>
    <t>12.Előző évi pénzmaradvány</t>
  </si>
  <si>
    <t>4.Felhalmozási</t>
  </si>
  <si>
    <t>5.Támogatások átvett pénzeszközök</t>
  </si>
  <si>
    <t>6.OEP-től átvett</t>
  </si>
  <si>
    <t>7.Normativ állami támogatás</t>
  </si>
  <si>
    <t>9.Normativ állami tám. kötött felhasználású</t>
  </si>
  <si>
    <t>10.Önkormányzati finanszírozás</t>
  </si>
  <si>
    <t>13.Kamat bevétel</t>
  </si>
  <si>
    <t>15.Előző évi ktgv-i kiegészítések visszatér.</t>
  </si>
  <si>
    <t>2.Intézményi működési bevételek</t>
  </si>
  <si>
    <t>3.ÁFA bevételek, visszatérülések</t>
  </si>
  <si>
    <t>14.Kölcsön visszatérülés</t>
  </si>
  <si>
    <t>1.Hatósági jogkörrel kapcs.bev.(csak PMH)</t>
  </si>
  <si>
    <t>Bevételek</t>
  </si>
  <si>
    <t>Kiadások</t>
  </si>
  <si>
    <t>Összesen</t>
  </si>
  <si>
    <t>Bevétel</t>
  </si>
  <si>
    <t>Kiadás</t>
  </si>
  <si>
    <t xml:space="preserve">    -működésre</t>
  </si>
  <si>
    <t xml:space="preserve">    -felhalmozásra</t>
  </si>
  <si>
    <t>Bevételek összesen</t>
  </si>
  <si>
    <t>1.Személyi juttatások</t>
  </si>
  <si>
    <t>2.Munkaadót terhelő járulékok</t>
  </si>
  <si>
    <t>3.Dologi kiadások</t>
  </si>
  <si>
    <t>4.Ellátottak pénzbeni juttatásai</t>
  </si>
  <si>
    <t>5.Felujitási kiadások</t>
  </si>
  <si>
    <t>6.Felhalmozási kiadások</t>
  </si>
  <si>
    <t>7.Speciális célú támogatások</t>
  </si>
  <si>
    <t>8.Hitelek értékpapírok kiadásai</t>
  </si>
  <si>
    <t>9.Egyéb kiadások (ÁFA)</t>
  </si>
  <si>
    <t>10.Pénzforgalom nélküli kiadások</t>
  </si>
  <si>
    <t>11.Pénzmaradvány elvonás</t>
  </si>
  <si>
    <t>Kiadások összesen</t>
  </si>
  <si>
    <t>12.Állami befizetés + kamat</t>
  </si>
  <si>
    <t>6. melléklet</t>
  </si>
  <si>
    <t>8. melléklet</t>
  </si>
  <si>
    <t xml:space="preserve">    -szakmai</t>
  </si>
  <si>
    <t>Egészségügyi Alapellátó Szervezet</t>
  </si>
  <si>
    <t>Általános tartalék</t>
  </si>
  <si>
    <t>6. Előző évi pénzmaradvány</t>
  </si>
  <si>
    <t>8. Állami támogatás visszafizetése</t>
  </si>
  <si>
    <t>8. Állami tám.visszfiz.egyéb pm elv.</t>
  </si>
  <si>
    <t>16.függő bevétel</t>
  </si>
  <si>
    <t>6.felhalmozási kiadások</t>
  </si>
  <si>
    <t>16.Függő bevétel</t>
  </si>
  <si>
    <t>16. Függő bevétel</t>
  </si>
  <si>
    <t>17. Idegenforgalmi adó</t>
  </si>
  <si>
    <t>7. Finanszírozási műveletek</t>
  </si>
  <si>
    <t>9. Finanszírozási műveletek</t>
  </si>
  <si>
    <t>10. Függő kiadás</t>
  </si>
  <si>
    <t>8. Függő bevétel</t>
  </si>
  <si>
    <t>Önállóan működő és gazdálkodó intézmények</t>
  </si>
  <si>
    <t>Címek</t>
  </si>
  <si>
    <t>Alcímek</t>
  </si>
  <si>
    <t>Önállóan működő intézmények</t>
  </si>
  <si>
    <t>Közétkeztetési Ellátó Szervezet</t>
  </si>
  <si>
    <t>Előző évi pénzmaradvány ig.be vétele</t>
  </si>
  <si>
    <t>Program összesen</t>
  </si>
  <si>
    <t>Előző évi pénzmaradvány</t>
  </si>
  <si>
    <t>Felújítási célú bevételek</t>
  </si>
  <si>
    <t>Felújítási célú kiadások</t>
  </si>
  <si>
    <t>Intézményi felújítások</t>
  </si>
  <si>
    <t>Adók</t>
  </si>
  <si>
    <t>Tartalékok</t>
  </si>
  <si>
    <t>Környezetvédelmi alap</t>
  </si>
  <si>
    <t>Kölcsönök</t>
  </si>
  <si>
    <t>Gazdaságfejlesztési pályázati alap</t>
  </si>
  <si>
    <t>Lakásépítési alap köcsön megtérülése</t>
  </si>
  <si>
    <t>Polgármesteri alap</t>
  </si>
  <si>
    <t>Lakásépítés,vásárlás támogatásának megtérülése</t>
  </si>
  <si>
    <t>Átvett pénzek</t>
  </si>
  <si>
    <t>Önkormányzatokat megillető sajátos bevételek</t>
  </si>
  <si>
    <t>Közterület fogl. (Busójárás a működésben)</t>
  </si>
  <si>
    <t xml:space="preserve"> Környezetvédelmi bírság </t>
  </si>
  <si>
    <t>Átadott pénzek</t>
  </si>
  <si>
    <t>Kamat bevételek</t>
  </si>
  <si>
    <t>Kamatok,értékpapírok kezelésének eredménye</t>
  </si>
  <si>
    <t>Pénzmaradvány</t>
  </si>
  <si>
    <t>Tábla összesen</t>
  </si>
  <si>
    <t>Programok, pályázatok összesen</t>
  </si>
  <si>
    <t>3</t>
  </si>
  <si>
    <t>Mohács Város Önkormányzata</t>
  </si>
  <si>
    <t>Önkormányzat, PMH és delegált önállóan működő kv-i szervek</t>
  </si>
  <si>
    <t>Önkormányzat</t>
  </si>
  <si>
    <t>Tervezési költségek, tervek,programok</t>
  </si>
  <si>
    <t>Kanizsai Dorottya Múzeum</t>
  </si>
  <si>
    <t>18. Helyi adók működési része</t>
  </si>
  <si>
    <t xml:space="preserve"> Önkormányzati kölcsön megtérülése Mohács-Hő Kft-től</t>
  </si>
  <si>
    <t>1</t>
  </si>
  <si>
    <t>2</t>
  </si>
  <si>
    <t>3.1</t>
  </si>
  <si>
    <t>3.2</t>
  </si>
  <si>
    <t>7. melléklet</t>
  </si>
  <si>
    <t>9/B. melléklet</t>
  </si>
  <si>
    <t>8/A melléklet</t>
  </si>
  <si>
    <t>8/B. melléklet.</t>
  </si>
  <si>
    <t>8/D. melléklet</t>
  </si>
  <si>
    <t>12.ÁHT-n kívülre felhc. kamat kiadás</t>
  </si>
  <si>
    <t>9.Felhalmc. Kamat kiadás</t>
  </si>
  <si>
    <t>Lakosság közmű fejl. Tám.</t>
  </si>
  <si>
    <t>8/C. melléklet</t>
  </si>
  <si>
    <t>17. Idegenforgalmi, ebrend hj.</t>
  </si>
  <si>
    <t>Városi út-járda kismunkák</t>
  </si>
  <si>
    <t>Iparűzési adó</t>
  </si>
  <si>
    <t>Pénzmaradvány fejlesztési célra</t>
  </si>
  <si>
    <t>Szabadstrand fejlesztése</t>
  </si>
  <si>
    <t>7.Egyéb működési és fejl. c. támogatások</t>
  </si>
  <si>
    <t>8.Finanszírozási kiadások</t>
  </si>
  <si>
    <t>9. Általános Forgalmi Adó kiadások</t>
  </si>
  <si>
    <t>10.Tartalékok</t>
  </si>
  <si>
    <t>1.Közhatalmi bevételek</t>
  </si>
  <si>
    <t>11.Finanszírozási bevételek (hitelek, ép.)</t>
  </si>
  <si>
    <t>Befektetési célú belföldi értékpapírok vásárlása</t>
  </si>
  <si>
    <t>Mohácsi Polgármesteri Hivatal</t>
  </si>
  <si>
    <t>Folyamatban lévő fejlesztési, beruházási célú bevételek</t>
  </si>
  <si>
    <t>Kölcsönök, kamatok</t>
  </si>
  <si>
    <t>Tervezett programok, pályázatok</t>
  </si>
  <si>
    <t xml:space="preserve">Parkok, zöld felületek, játszóterek kialakítása, bővítése, felújítása </t>
  </si>
  <si>
    <t>Duna-parti kikötők rendezése</t>
  </si>
  <si>
    <t>Közvilágítás fejlesztése mobil lámpatestekkel</t>
  </si>
  <si>
    <t>Földbérlet</t>
  </si>
  <si>
    <t>Fejlesztési alap</t>
  </si>
  <si>
    <t>Forgatási célú értékpapírok vásárlása</t>
  </si>
  <si>
    <t>Befektetési célú külföldi értékpapírok vásárlása</t>
  </si>
  <si>
    <t>Értékpapírok árfolyamkülönbözete</t>
  </si>
  <si>
    <t>Értékpapír,részvény vásárlás</t>
  </si>
  <si>
    <t>Út-híd, járdafelújítás</t>
  </si>
  <si>
    <t xml:space="preserve">8. Állami tám.visszfiz., </t>
  </si>
  <si>
    <t>2020. évi eredeti</t>
  </si>
  <si>
    <t>8/E. melléklet</t>
  </si>
  <si>
    <t>3.3</t>
  </si>
  <si>
    <t>Mohácsi Jenő Városi Könyvtár</t>
  </si>
  <si>
    <t>18. Helyi adó</t>
  </si>
  <si>
    <t>Termőföld, telek vásárlás</t>
  </si>
  <si>
    <t>TAO, új sporttámogatási programok önerő kerete</t>
  </si>
  <si>
    <t>TOP-1.1.1-15-BA1-2016-00003 Új zöldmezős iparterület kialakítása Mohácson</t>
  </si>
  <si>
    <t>TOP-1.1.1-16-BA1-2017-00001 Feltáró út építése a mohácsi ipari parkban</t>
  </si>
  <si>
    <t>TOP-1.1.1-16-BA1-2019-00008 Üzemcsarnok építése a mohácsi ipari parkban</t>
  </si>
  <si>
    <t>TOP-1.1.1-16-BA1-2019-00009  Mohácsi Ipari Park fejlesztése, kommunikációs hálózat építése</t>
  </si>
  <si>
    <t>TOP-1.1.3-15-BA1-2016-00002 Mohácsi piac fejlesztése</t>
  </si>
  <si>
    <t>TOP-1.2.1-15-BA1-2016-00001 A busójárás színtereinek fejlesztése</t>
  </si>
  <si>
    <t>TOP-1.4.1-15-BA1-2016-00003 Mohácsi Tréségi Óvodaközpont, Bölcsőde és Családi napközi intézményének Eötvös utca óvoda és Dózsa György utcai bölcsődei feladatellátási helyeinek fejlesztése</t>
  </si>
  <si>
    <t>TOP-1.4.1-19-BA1-2019-00002 Mohácsi bölcsődei férőhely kialakítása, bővítése</t>
  </si>
  <si>
    <t>TOP-2.1.1-15-BA1-2016-00002 Mohácsi egyköri selyemgyár barnamezős területének rehabilitációja I. ütem</t>
  </si>
  <si>
    <t>TOP-2.1.1-15-BA1-2016-00002 Mohácsi egykori selyemgyár barnamezős területének rehabilitációja I. ütem</t>
  </si>
  <si>
    <t>TOP-2.1.1-16-BA1-2017-00002 Mohácsi egykori Temaforg Vállalat barnamezős területének rehabilitációja</t>
  </si>
  <si>
    <t>TOP-3.1.1-15-BA1-2016-00002 Mohácsi kerékpárút-hálózat fejlesztése</t>
  </si>
  <si>
    <t>TOP-3.1.1-16-BA1-2017-00001 Mohács Virág utcai és a lakótelep - Újváros, közötti gyalog- és kerékpárút építése, valamint a Szabadság utcai és Dózsa György utcai gyalog- és kerékpárút felújítása</t>
  </si>
  <si>
    <t>TOP-3.1.1-16-BA1-2019-00012 Mohács Budapesti országút melletti kerékpárút építése</t>
  </si>
  <si>
    <t>TOP-3.2.1-16-BA1-2017-00007 Mohácsi Polgármesteri Hivatal épületének energetikai korszerűsítése</t>
  </si>
  <si>
    <t>TOP-3.2.1-16-BA1-2017-00008 MTE 1888. Labdarúgás utánpótlás Pálya épületének energetikai korszerűsítése</t>
  </si>
  <si>
    <t>TOP-3.2.1-16-BA1-2017-00009 Közétkeztetési Ellátó Szervezet Mohács, Dózsa Gy. utca 30. szám alatt üzemeltetett főzőkonyha egység épületének energetikai korszerűsítése</t>
  </si>
  <si>
    <t>TOP-3.2.1-16-BA1-2017-00010 Kossuth filmszínház épületének energetikai korszerűsítése</t>
  </si>
  <si>
    <t>TOP-3.2.1-16-BA1-2017-00011 Kanizsai Dorottya Múzeum és Könyvtár épületének energetikai korszerűsítése</t>
  </si>
  <si>
    <t>TOP-3.2.1-16-BA1-2017-00012 Egyesített Szociális Intézmény 7700 Mohács, Gólya utca 15. szám alatti "A" és "B" épületeinek erergetikai korszerűsítése</t>
  </si>
  <si>
    <t>TOP-3.2.1-16-BA1-2017-00013 Egyesített Szociális Intézmény 7700 Mohács, Gólya utca 42. szám alatti "A" és "B" épületeinek erergetikai korszerűsítése</t>
  </si>
  <si>
    <t>TOP-3.2.1-16-BA1-2017-00014 A mohácsi Rókus óvoda épületének energetikai korszerűsítése</t>
  </si>
  <si>
    <t>TOP-3.2.1-16-BA1-2017-00015 A Margitta Művelődési Ház épületének energetikai korszerűsítése</t>
  </si>
  <si>
    <t>TOP-3.2.1-16-BA1-2017-00016 Marek Sportcsarnok épületének energetikai korszerűsítése</t>
  </si>
  <si>
    <t>TOP-3.2.1-16-BA1-2017-00047 Mohácsi Ipari Parkban a Városfejlesztési NKft. Épületének energetikai korszerűsítése</t>
  </si>
  <si>
    <t>TOP-3.2.1-16-BA1-2017-00049 Mohács Városi Sportcsarnok energetikai korszerűsítése</t>
  </si>
  <si>
    <t>TOP-3.2.1-16-BA1-2017-00050 Szociális Foglalkoztató Ház energetikai korszerűsítése</t>
  </si>
  <si>
    <t>TOP-4.1.1-15-BA1-2016-00005 Mohácsi Védőnői és Gyermekorvosi Tanácsadó Szolgálat Fejlesztése</t>
  </si>
  <si>
    <t>TOP-4.3.1-15-BA1-2016-00001 Leromlott városi területek rehabilitációja Mohács Újvárosban</t>
  </si>
  <si>
    <t>TOP-.4.3.1-16 Leromlott városi területek rehabilitációja - infrastruktúra fejlesztés</t>
  </si>
  <si>
    <t>TOP-5.2.1-15-BA1-2016-00001 A társadalmi együttműködés erősítését szolgáló helyi szintű komplex programok Újvárosban</t>
  </si>
  <si>
    <t>TOP-5.2.1-16  A társadalmi együttműködés erősítését szolgáló helyi szintű komplex programok</t>
  </si>
  <si>
    <t>TOP-7.1.1-16-2016-00001 Helyi Közösségfejlesztési Stratégia</t>
  </si>
  <si>
    <t>TOP-7.1.1-16-H-ERFA-2019-00049 Mohácsi Civil Közösségi Ház kialakítása</t>
  </si>
  <si>
    <t>TOP-7.1.1-16-H-ERFA-2019-00295 Kanizsai Dorottya Múzeum raktárának korszerűsítése</t>
  </si>
  <si>
    <t>TOP-7.1.1-16-H-ERFA-2019-00377 "Mohács kapuja" - a helyi identitás erősítését, a közösségi összetartást képviselő közösségi terület megújítása</t>
  </si>
  <si>
    <t>TOP-7.1.1-16-H-ESZA-2019-00121 Közösségformáló és hagyományőrző kulturális programok megvalósítása</t>
  </si>
  <si>
    <t>EFOP-1.5.3-16-2017-00036 Humán szolgáltatások fejlesztése a Mohácsi járásban</t>
  </si>
  <si>
    <t>EFOP-2.4.2-17-2017-00006 Szociális Bérlakások lakhatási körülményeinek javítási Mohács déli városrészében</t>
  </si>
  <si>
    <t>EFOP-3.3.6-17-2017-00004 Természettudományos Élményközpont Mohácson</t>
  </si>
  <si>
    <t xml:space="preserve">EFOP-3.9.2-16-2017-00038 Humán kapacitások fejlesztése a mohácsi járásban </t>
  </si>
  <si>
    <t>EFOP-4.1.8-16-20147-00097 A Mohácsi Jenő Városi Könyvtár tanulást segítő infrastruktúrális fejlesztése</t>
  </si>
  <si>
    <t>HUHR_1601_211_0003 Cross-border cooperation in multimodal tourism/Interreg V-A Magyarország-Horvátország Együttműködési Program</t>
  </si>
  <si>
    <t>HUHR_1601_212_0006 Converting the region's Sokci cultural heritag assets to tourism attractions (SOKCI)/Interreg V-A Magyarország-Horvátország Együttműködési Program</t>
  </si>
  <si>
    <t>HUHR_1901_212_0084 Cross-border cooperation for developement of tourism port infrastructure on the Danube (Tourport)/Interreg  V-A Magyarország-Horvátország Együttműködési Program - KIKÖTŐ</t>
  </si>
  <si>
    <t>IKOP-2.1.0-15-2016-00026 Új országos közforgalmú kikötő építése Mohácson</t>
  </si>
  <si>
    <t>KÖFOP-1.2.1-VEKOP-16-2017-00654 Mohács Város Önkormányzata ASP központhoz való csatlakozása</t>
  </si>
  <si>
    <t>KIEFO/27078/2019-ITM Mohácsi szennyvízátemelő rekonstrukciója</t>
  </si>
  <si>
    <t>KIEFO/26619/20169-ITM Mohács Dózsa György utca - Szabadság utca és a Budapesti országút azbesztcement ivóvízvezeték kiváltása KPE vezetékre</t>
  </si>
  <si>
    <t>KIEFO/31957/2019-ITM Vízi közművek energiahatékonyságának fejlesztése</t>
  </si>
  <si>
    <t>LVF/13997/2019-ITM "SZIGET" komphajó és "Mohács-Port" révhajó felújítása és működési költségek támogatása (2020)</t>
  </si>
  <si>
    <t>Nemzeti Szabadidős - Egészség Sportpark Programok 2016</t>
  </si>
  <si>
    <t>Autómentes nap</t>
  </si>
  <si>
    <t>Konyhafejlesztési pályázat</t>
  </si>
  <si>
    <t>Mohács, Szőlőhegy zártkerti útfelújítás</t>
  </si>
  <si>
    <t>TAO - MTE 2019-ben jóváhagyott Kórház úti 101.514, Sportcsarnok 17268</t>
  </si>
  <si>
    <t>Duna Irodaház felújítási munkák</t>
  </si>
  <si>
    <t>Sportcsarnok villámvédelmének kiépítése</t>
  </si>
  <si>
    <t xml:space="preserve"> Önkormányzati kölcsön megtérülése Mohácsi Városgazdálkodási és Révhajózási Nonprofit Kft-től </t>
  </si>
  <si>
    <t xml:space="preserve"> Önkormányzati kölcsön megtérülése Mohács-Hő - BioDu Kft-től</t>
  </si>
  <si>
    <t>Kölcsön megtérülése Mohács-2019 Kikötőfejl. Nonprofit Kft-től</t>
  </si>
  <si>
    <t>Duna parti sétány fejleszése</t>
  </si>
  <si>
    <t>I. pótktgv</t>
  </si>
  <si>
    <t xml:space="preserve"> </t>
  </si>
  <si>
    <t>Gólya u. 38. eszközbeszerzés</t>
  </si>
  <si>
    <t xml:space="preserve">KEOP-5.5.0/A közvilgítás korszerűsítése </t>
  </si>
  <si>
    <t>Városi ivóvízhálózat korszerűsítése</t>
  </si>
  <si>
    <t>SZAMASZ MIDO 200 szárzúzó</t>
  </si>
  <si>
    <t>Kölcsön nyújtása - Városvédő Egyesületnek (EFOP-3.3.6-17-2017-00004)</t>
  </si>
  <si>
    <t>Kölcsön nyújtása MVR NKft-nek.</t>
  </si>
  <si>
    <t>I. félévi teljesítés</t>
  </si>
  <si>
    <t>II. pótktgv</t>
  </si>
  <si>
    <t>Termőföld, telek értékesítés</t>
  </si>
  <si>
    <t>Sportközpont futókör önerő visszautalás</t>
  </si>
  <si>
    <t>Gyalogosátkelőhely kiépítése</t>
  </si>
  <si>
    <t>TOP-4.2.1-15 Szoc.alapszolg. Infr.komp.fejl.</t>
  </si>
  <si>
    <t>lakópark 3-4.ütem</t>
  </si>
  <si>
    <t>ÁFA befizetés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</si>
</sst>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1\6\-\1"/>
    <numFmt numFmtId="165" formatCode="\2\3\6\9\8\2"/>
    <numFmt numFmtId="166" formatCode="0_ ;\-0\ "/>
    <numFmt numFmtId="167" formatCode="_-* #,##0.0\ _F_t_-;\-* #,##0.0\ _F_t_-;_-* &quot;-&quot;?\ _F_t_-;_-@_-"/>
    <numFmt numFmtId="168" formatCode="#,##0_ ;\-#,##0\ "/>
    <numFmt numFmtId="169" formatCode="0;[Red]0"/>
    <numFmt numFmtId="170" formatCode="#,###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\ _F_t_-;\-* #,##0.0\ _F_t_-;_-* &quot;-&quot;\ _F_t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b/>
      <sz val="8"/>
      <name val="Arial CE"/>
      <family val="2"/>
    </font>
    <font>
      <sz val="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63">
      <alignment/>
      <protection/>
    </xf>
    <xf numFmtId="0" fontId="4" fillId="0" borderId="10" xfId="63" applyBorder="1">
      <alignment/>
      <protection/>
    </xf>
    <xf numFmtId="0" fontId="1" fillId="0" borderId="0" xfId="63" applyFont="1">
      <alignment/>
      <protection/>
    </xf>
    <xf numFmtId="3" fontId="4" fillId="0" borderId="10" xfId="63" applyNumberFormat="1" applyBorder="1">
      <alignment/>
      <protection/>
    </xf>
    <xf numFmtId="1" fontId="4" fillId="0" borderId="10" xfId="63" applyNumberFormat="1" applyBorder="1">
      <alignment/>
      <protection/>
    </xf>
    <xf numFmtId="1" fontId="4" fillId="0" borderId="0" xfId="63" applyNumberFormat="1">
      <alignment/>
      <protection/>
    </xf>
    <xf numFmtId="3" fontId="1" fillId="0" borderId="0" xfId="63" applyNumberFormat="1" applyFont="1">
      <alignment/>
      <protection/>
    </xf>
    <xf numFmtId="3" fontId="4" fillId="0" borderId="0" xfId="63" applyNumberFormat="1">
      <alignment/>
      <protection/>
    </xf>
    <xf numFmtId="0" fontId="4" fillId="0" borderId="0" xfId="63" applyFont="1">
      <alignment/>
      <protection/>
    </xf>
    <xf numFmtId="1" fontId="1" fillId="0" borderId="0" xfId="63" applyNumberFormat="1" applyFont="1">
      <alignment/>
      <protection/>
    </xf>
    <xf numFmtId="0" fontId="4" fillId="0" borderId="0" xfId="63" applyFont="1" applyFill="1" applyBorder="1" applyAlignment="1">
      <alignment horizontal="right"/>
      <protection/>
    </xf>
    <xf numFmtId="1" fontId="4" fillId="0" borderId="0" xfId="63" applyNumberFormat="1" applyFont="1" applyFill="1" applyBorder="1" applyAlignment="1">
      <alignment horizontal="right"/>
      <protection/>
    </xf>
    <xf numFmtId="3" fontId="4" fillId="0" borderId="0" xfId="63" applyNumberFormat="1" applyFont="1" applyFill="1" applyBorder="1" applyAlignment="1">
      <alignment horizontal="right"/>
      <protection/>
    </xf>
    <xf numFmtId="49" fontId="4" fillId="0" borderId="0" xfId="66" applyNumberFormat="1" applyFont="1" applyBorder="1" applyAlignment="1">
      <alignment horizontal="right"/>
      <protection/>
    </xf>
    <xf numFmtId="1" fontId="6" fillId="33" borderId="10" xfId="66" applyNumberFormat="1" applyFont="1" applyFill="1" applyBorder="1">
      <alignment/>
      <protection/>
    </xf>
    <xf numFmtId="1" fontId="6" fillId="33" borderId="10" xfId="63" applyNumberFormat="1" applyFont="1" applyFill="1" applyBorder="1">
      <alignment/>
      <protection/>
    </xf>
    <xf numFmtId="0" fontId="6" fillId="33" borderId="10" xfId="63" applyFont="1" applyFill="1" applyBorder="1">
      <alignment/>
      <protection/>
    </xf>
    <xf numFmtId="168" fontId="4" fillId="0" borderId="10" xfId="63" applyNumberFormat="1" applyBorder="1">
      <alignment/>
      <protection/>
    </xf>
    <xf numFmtId="168" fontId="4" fillId="0" borderId="10" xfId="63" applyNumberFormat="1" applyFill="1" applyBorder="1">
      <alignment/>
      <protection/>
    </xf>
    <xf numFmtId="168" fontId="6" fillId="33" borderId="10" xfId="63" applyNumberFormat="1" applyFont="1" applyFill="1" applyBorder="1">
      <alignment/>
      <protection/>
    </xf>
    <xf numFmtId="41" fontId="6" fillId="33" borderId="10" xfId="66" applyNumberFormat="1" applyFont="1" applyFill="1" applyBorder="1" applyAlignment="1">
      <alignment/>
      <protection/>
    </xf>
    <xf numFmtId="3" fontId="4" fillId="0" borderId="10" xfId="63" applyNumberFormat="1" applyFill="1" applyBorder="1">
      <alignment/>
      <protection/>
    </xf>
    <xf numFmtId="0" fontId="4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 wrapText="1"/>
      <protection/>
    </xf>
    <xf numFmtId="0" fontId="4" fillId="0" borderId="10" xfId="63" applyFill="1" applyBorder="1">
      <alignment/>
      <protection/>
    </xf>
    <xf numFmtId="0" fontId="4" fillId="0" borderId="10" xfId="63" applyFont="1" applyFill="1" applyBorder="1">
      <alignment/>
      <protection/>
    </xf>
    <xf numFmtId="0" fontId="4" fillId="0" borderId="10" xfId="63" applyFont="1" applyBorder="1">
      <alignment/>
      <protection/>
    </xf>
    <xf numFmtId="1" fontId="6" fillId="0" borderId="10" xfId="63" applyNumberFormat="1" applyFont="1" applyBorder="1">
      <alignment/>
      <protection/>
    </xf>
    <xf numFmtId="0" fontId="4" fillId="0" borderId="10" xfId="63" applyFont="1" applyFill="1" applyBorder="1" applyAlignment="1">
      <alignment horizontal="right"/>
      <protection/>
    </xf>
    <xf numFmtId="1" fontId="4" fillId="0" borderId="10" xfId="63" applyNumberFormat="1" applyFont="1" applyFill="1" applyBorder="1" applyAlignment="1">
      <alignment horizontal="right"/>
      <protection/>
    </xf>
    <xf numFmtId="3" fontId="4" fillId="0" borderId="10" xfId="63" applyNumberFormat="1" applyFont="1" applyFill="1" applyBorder="1" applyAlignment="1">
      <alignment horizontal="right"/>
      <protection/>
    </xf>
    <xf numFmtId="168" fontId="6" fillId="34" borderId="10" xfId="63" applyNumberFormat="1" applyFont="1" applyFill="1" applyBorder="1">
      <alignment/>
      <protection/>
    </xf>
    <xf numFmtId="168" fontId="6" fillId="0" borderId="10" xfId="63" applyNumberFormat="1" applyFont="1" applyBorder="1">
      <alignment/>
      <protection/>
    </xf>
    <xf numFmtId="170" fontId="6" fillId="33" borderId="10" xfId="66" applyNumberFormat="1" applyFont="1" applyFill="1" applyBorder="1">
      <alignment/>
      <protection/>
    </xf>
    <xf numFmtId="1" fontId="4" fillId="0" borderId="10" xfId="63" applyNumberFormat="1" applyFill="1" applyBorder="1" applyProtection="1">
      <alignment/>
      <protection/>
    </xf>
    <xf numFmtId="0" fontId="4" fillId="0" borderId="0" xfId="63" applyFont="1" applyFill="1" applyBorder="1" applyAlignment="1" applyProtection="1">
      <alignment horizontal="right"/>
      <protection locked="0"/>
    </xf>
    <xf numFmtId="1" fontId="4" fillId="0" borderId="0" xfId="63" applyNumberFormat="1" applyFont="1" applyFill="1" applyBorder="1" applyAlignment="1" applyProtection="1">
      <alignment horizontal="right"/>
      <protection locked="0"/>
    </xf>
    <xf numFmtId="0" fontId="4" fillId="0" borderId="0" xfId="63" applyFont="1" applyFill="1" applyBorder="1" applyAlignment="1" applyProtection="1">
      <alignment horizontal="right" vertical="center"/>
      <protection locked="0"/>
    </xf>
    <xf numFmtId="0" fontId="4" fillId="0" borderId="0" xfId="63" applyFont="1" applyAlignment="1" applyProtection="1">
      <alignment horizontal="center" vertical="center" wrapText="1"/>
      <protection locked="0"/>
    </xf>
    <xf numFmtId="0" fontId="4" fillId="0" borderId="10" xfId="63" applyBorder="1" applyProtection="1">
      <alignment/>
      <protection locked="0"/>
    </xf>
    <xf numFmtId="1" fontId="4" fillId="0" borderId="10" xfId="63" applyNumberForma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63" applyProtection="1">
      <alignment/>
      <protection locked="0"/>
    </xf>
    <xf numFmtId="1" fontId="4" fillId="0" borderId="10" xfId="63" applyNumberFormat="1" applyFill="1" applyBorder="1" applyProtection="1">
      <alignment/>
      <protection locked="0"/>
    </xf>
    <xf numFmtId="0" fontId="4" fillId="0" borderId="0" xfId="63" applyFill="1" applyProtection="1">
      <alignment/>
      <protection locked="0"/>
    </xf>
    <xf numFmtId="1" fontId="4" fillId="0" borderId="0" xfId="63" applyNumberFormat="1" applyProtection="1">
      <alignment/>
      <protection locked="0"/>
    </xf>
    <xf numFmtId="3" fontId="4" fillId="0" borderId="0" xfId="63" applyNumberFormat="1" applyProtection="1">
      <alignment/>
      <protection locked="0"/>
    </xf>
    <xf numFmtId="1" fontId="4" fillId="0" borderId="10" xfId="63" applyNumberFormat="1" applyBorder="1" applyProtection="1">
      <alignment/>
      <protection/>
    </xf>
    <xf numFmtId="1" fontId="6" fillId="33" borderId="10" xfId="66" applyNumberFormat="1" applyFont="1" applyFill="1" applyBorder="1" applyProtection="1">
      <alignment/>
      <protection/>
    </xf>
    <xf numFmtId="0" fontId="4" fillId="0" borderId="10" xfId="63" applyBorder="1" applyProtection="1">
      <alignment/>
      <protection/>
    </xf>
    <xf numFmtId="0" fontId="4" fillId="0" borderId="10" xfId="63" applyFill="1" applyBorder="1" applyProtection="1">
      <alignment/>
      <protection/>
    </xf>
    <xf numFmtId="1" fontId="6" fillId="33" borderId="10" xfId="63" applyNumberFormat="1" applyFont="1" applyFill="1" applyBorder="1" applyProtection="1">
      <alignment/>
      <protection/>
    </xf>
    <xf numFmtId="1" fontId="6" fillId="0" borderId="10" xfId="63" applyNumberFormat="1" applyFont="1" applyBorder="1" applyProtection="1">
      <alignment/>
      <protection/>
    </xf>
    <xf numFmtId="3" fontId="4" fillId="0" borderId="10" xfId="63" applyNumberFormat="1" applyBorder="1" applyProtection="1">
      <alignment/>
      <protection/>
    </xf>
    <xf numFmtId="0" fontId="6" fillId="33" borderId="10" xfId="63" applyFont="1" applyFill="1" applyBorder="1" applyAlignment="1" applyProtection="1">
      <alignment horizontal="center" vertical="center" wrapText="1"/>
      <protection/>
    </xf>
    <xf numFmtId="49" fontId="4" fillId="0" borderId="0" xfId="66" applyNumberFormat="1" applyBorder="1" applyProtection="1">
      <alignment/>
      <protection locked="0"/>
    </xf>
    <xf numFmtId="0" fontId="4" fillId="0" borderId="0" xfId="66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63" applyFont="1" applyBorder="1" applyProtection="1">
      <alignment/>
      <protection/>
    </xf>
    <xf numFmtId="1" fontId="6" fillId="33" borderId="10" xfId="63" applyNumberFormat="1" applyFont="1" applyFill="1" applyBorder="1" applyProtection="1">
      <alignment/>
      <protection/>
    </xf>
    <xf numFmtId="1" fontId="6" fillId="0" borderId="10" xfId="63" applyNumberFormat="1" applyFont="1" applyBorder="1" applyProtection="1">
      <alignment/>
      <protection/>
    </xf>
    <xf numFmtId="1" fontId="4" fillId="0" borderId="10" xfId="66" applyNumberFormat="1" applyFont="1" applyBorder="1" applyProtection="1">
      <alignment/>
      <protection/>
    </xf>
    <xf numFmtId="0" fontId="4" fillId="0" borderId="10" xfId="66" applyFont="1" applyFill="1" applyBorder="1" applyProtection="1">
      <alignment/>
      <protection/>
    </xf>
    <xf numFmtId="0" fontId="4" fillId="35" borderId="10" xfId="66" applyFont="1" applyFill="1" applyBorder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1" fontId="4" fillId="0" borderId="10" xfId="66" applyNumberFormat="1" applyFont="1" applyFill="1" applyBorder="1" applyProtection="1">
      <alignment/>
      <protection/>
    </xf>
    <xf numFmtId="1" fontId="4" fillId="0" borderId="10" xfId="63" applyNumberFormat="1" applyFont="1" applyFill="1" applyBorder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6" fillId="33" borderId="10" xfId="63" applyFont="1" applyFill="1" applyBorder="1" applyProtection="1">
      <alignment/>
      <protection/>
    </xf>
    <xf numFmtId="0" fontId="4" fillId="0" borderId="10" xfId="66" applyFont="1" applyBorder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63" applyNumberFormat="1" applyFont="1" applyBorder="1" applyProtection="1">
      <alignment/>
      <protection locked="0"/>
    </xf>
    <xf numFmtId="0" fontId="4" fillId="0" borderId="10" xfId="63" applyNumberFormat="1" applyFont="1" applyBorder="1" applyProtection="1">
      <alignment/>
      <protection/>
    </xf>
    <xf numFmtId="0" fontId="4" fillId="0" borderId="0" xfId="66" applyFont="1" applyProtection="1">
      <alignment/>
      <protection locked="0"/>
    </xf>
    <xf numFmtId="0" fontId="4" fillId="0" borderId="0" xfId="63" applyFont="1" applyFill="1" applyBorder="1" applyAlignment="1" applyProtection="1">
      <alignment/>
      <protection locked="0"/>
    </xf>
    <xf numFmtId="0" fontId="6" fillId="33" borderId="10" xfId="66" applyFont="1" applyFill="1" applyBorder="1" applyAlignment="1">
      <alignment horizontal="center" vertical="center" wrapText="1"/>
      <protection/>
    </xf>
    <xf numFmtId="0" fontId="0" fillId="0" borderId="10" xfId="65" applyBorder="1">
      <alignment/>
      <protection/>
    </xf>
    <xf numFmtId="0" fontId="0" fillId="0" borderId="0" xfId="65">
      <alignment/>
      <protection/>
    </xf>
    <xf numFmtId="0" fontId="0" fillId="0" borderId="10" xfId="65" applyFont="1" applyBorder="1">
      <alignment/>
      <protection/>
    </xf>
    <xf numFmtId="0" fontId="0" fillId="0" borderId="0" xfId="65" applyFont="1">
      <alignment/>
      <protection/>
    </xf>
    <xf numFmtId="0" fontId="1" fillId="0" borderId="10" xfId="65" applyFont="1" applyBorder="1">
      <alignment/>
      <protection/>
    </xf>
    <xf numFmtId="0" fontId="1" fillId="0" borderId="0" xfId="65" applyFont="1">
      <alignment/>
      <protection/>
    </xf>
    <xf numFmtId="0" fontId="1" fillId="0" borderId="0" xfId="65" applyFont="1">
      <alignment/>
      <protection/>
    </xf>
    <xf numFmtId="170" fontId="0" fillId="0" borderId="10" xfId="65" applyNumberFormat="1" applyBorder="1">
      <alignment/>
      <protection/>
    </xf>
    <xf numFmtId="170" fontId="4" fillId="0" borderId="10" xfId="63" applyNumberFormat="1" applyBorder="1">
      <alignment/>
      <protection/>
    </xf>
    <xf numFmtId="170" fontId="6" fillId="33" borderId="10" xfId="66" applyNumberFormat="1" applyFont="1" applyFill="1" applyBorder="1" applyAlignment="1">
      <alignment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 vertical="center" wrapText="1"/>
    </xf>
    <xf numFmtId="0" fontId="1" fillId="33" borderId="10" xfId="65" applyFont="1" applyFill="1" applyBorder="1" applyAlignment="1">
      <alignment horizontal="center" vertical="center" wrapText="1"/>
      <protection/>
    </xf>
    <xf numFmtId="0" fontId="1" fillId="0" borderId="0" xfId="65" applyFont="1" applyAlignment="1">
      <alignment horizontal="center" vertical="center" wrapText="1"/>
      <protection/>
    </xf>
    <xf numFmtId="0" fontId="6" fillId="33" borderId="10" xfId="66" applyFont="1" applyFill="1" applyBorder="1" applyAlignment="1" applyProtection="1">
      <alignment horizontal="center" vertical="center" wrapText="1"/>
      <protection/>
    </xf>
    <xf numFmtId="0" fontId="1" fillId="33" borderId="10" xfId="6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Protection="1">
      <alignment/>
      <protection/>
    </xf>
    <xf numFmtId="1" fontId="6" fillId="0" borderId="10" xfId="63" applyNumberFormat="1" applyFont="1" applyFill="1" applyBorder="1" applyProtection="1">
      <alignment/>
      <protection/>
    </xf>
    <xf numFmtId="0" fontId="4" fillId="0" borderId="0" xfId="63" applyFon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0" fontId="4" fillId="0" borderId="10" xfId="63" applyNumberFormat="1" applyBorder="1" applyProtection="1">
      <alignment/>
      <protection locked="0"/>
    </xf>
    <xf numFmtId="170" fontId="4" fillId="0" borderId="10" xfId="63" applyNumberFormat="1" applyFill="1" applyBorder="1" applyProtection="1">
      <alignment/>
      <protection locked="0"/>
    </xf>
    <xf numFmtId="170" fontId="4" fillId="0" borderId="10" xfId="63" applyNumberFormat="1" applyFont="1" applyFill="1" applyBorder="1" applyProtection="1">
      <alignment/>
      <protection locked="0"/>
    </xf>
    <xf numFmtId="0" fontId="4" fillId="0" borderId="10" xfId="63" applyFont="1" applyBorder="1" applyProtection="1">
      <alignment/>
      <protection locked="0"/>
    </xf>
    <xf numFmtId="170" fontId="4" fillId="0" borderId="10" xfId="63" applyNumberFormat="1" applyFont="1" applyBorder="1" applyProtection="1">
      <alignment/>
      <protection locked="0"/>
    </xf>
    <xf numFmtId="0" fontId="4" fillId="0" borderId="0" xfId="63" applyFont="1" applyFill="1" applyBorder="1" applyAlignment="1" applyProtection="1">
      <alignment horizontal="right"/>
      <protection/>
    </xf>
    <xf numFmtId="1" fontId="4" fillId="0" borderId="0" xfId="63" applyNumberFormat="1" applyFont="1" applyFill="1" applyBorder="1" applyAlignment="1" applyProtection="1">
      <alignment horizontal="right"/>
      <protection/>
    </xf>
    <xf numFmtId="3" fontId="4" fillId="0" borderId="0" xfId="63" applyNumberFormat="1" applyFont="1" applyFill="1" applyBorder="1" applyAlignment="1" applyProtection="1">
      <alignment horizontal="right"/>
      <protection/>
    </xf>
    <xf numFmtId="170" fontId="4" fillId="0" borderId="10" xfId="63" applyNumberFormat="1" applyFill="1" applyBorder="1" applyProtection="1">
      <alignment/>
      <protection/>
    </xf>
    <xf numFmtId="49" fontId="4" fillId="0" borderId="0" xfId="66" applyNumberFormat="1" applyBorder="1" applyProtection="1">
      <alignment/>
      <protection/>
    </xf>
    <xf numFmtId="49" fontId="4" fillId="0" borderId="0" xfId="66" applyNumberFormat="1" applyFont="1" applyBorder="1" applyAlignment="1" applyProtection="1">
      <alignment horizontal="right"/>
      <protection/>
    </xf>
    <xf numFmtId="49" fontId="4" fillId="0" borderId="0" xfId="66" applyNumberFormat="1" applyFont="1" applyBorder="1" applyProtection="1">
      <alignment/>
      <protection/>
    </xf>
    <xf numFmtId="0" fontId="1" fillId="33" borderId="10" xfId="65" applyFont="1" applyFill="1" applyBorder="1" applyAlignment="1" applyProtection="1">
      <alignment horizontal="center" vertical="center" wrapText="1"/>
      <protection/>
    </xf>
    <xf numFmtId="0" fontId="1" fillId="33" borderId="10" xfId="66" applyFont="1" applyFill="1" applyBorder="1" applyAlignment="1" applyProtection="1">
      <alignment horizontal="center" vertical="center" wrapText="1"/>
      <protection/>
    </xf>
    <xf numFmtId="0" fontId="0" fillId="0" borderId="10" xfId="65" applyBorder="1" applyProtection="1">
      <alignment/>
      <protection/>
    </xf>
    <xf numFmtId="0" fontId="1" fillId="0" borderId="10" xfId="65" applyFont="1" applyBorder="1" applyProtection="1">
      <alignment/>
      <protection/>
    </xf>
    <xf numFmtId="170" fontId="1" fillId="0" borderId="10" xfId="65" applyNumberFormat="1" applyFont="1" applyBorder="1" applyProtection="1">
      <alignment/>
      <protection/>
    </xf>
    <xf numFmtId="170" fontId="0" fillId="0" borderId="10" xfId="65" applyNumberFormat="1" applyBorder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 locked="0"/>
    </xf>
    <xf numFmtId="0" fontId="4" fillId="0" borderId="0" xfId="63" applyFont="1" applyProtection="1">
      <alignment/>
      <protection locked="0"/>
    </xf>
    <xf numFmtId="3" fontId="4" fillId="0" borderId="0" xfId="63" applyNumberFormat="1" applyFont="1" applyProtection="1">
      <alignment/>
      <protection locked="0"/>
    </xf>
    <xf numFmtId="0" fontId="0" fillId="0" borderId="0" xfId="65" applyProtection="1">
      <alignment/>
      <protection/>
    </xf>
    <xf numFmtId="0" fontId="1" fillId="33" borderId="10" xfId="65" applyFont="1" applyFill="1" applyBorder="1" applyAlignment="1" applyProtection="1">
      <alignment horizontal="center" vertical="center" wrapText="1"/>
      <protection/>
    </xf>
    <xf numFmtId="0" fontId="1" fillId="0" borderId="0" xfId="65" applyFont="1" applyAlignment="1" applyProtection="1">
      <alignment horizontal="center" vertical="center" wrapText="1"/>
      <protection/>
    </xf>
    <xf numFmtId="0" fontId="4" fillId="0" borderId="0" xfId="63" applyFill="1" applyProtection="1">
      <alignment/>
      <protection/>
    </xf>
    <xf numFmtId="1" fontId="4" fillId="0" borderId="0" xfId="63" applyNumberFormat="1" applyProtection="1">
      <alignment/>
      <protection/>
    </xf>
    <xf numFmtId="0" fontId="4" fillId="35" borderId="10" xfId="63" applyFill="1" applyBorder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63" applyProtection="1">
      <alignment/>
      <protection/>
    </xf>
    <xf numFmtId="0" fontId="4" fillId="0" borderId="0" xfId="66" applyProtection="1">
      <alignment/>
      <protection/>
    </xf>
    <xf numFmtId="49" fontId="4" fillId="0" borderId="0" xfId="66" applyNumberFormat="1" applyBorder="1" applyAlignment="1" applyProtection="1">
      <alignment horizontal="center" vertical="center"/>
      <protection/>
    </xf>
    <xf numFmtId="0" fontId="6" fillId="0" borderId="0" xfId="66" applyFont="1" applyAlignment="1" applyProtection="1">
      <alignment horizontal="center" vertical="center" wrapText="1"/>
      <protection/>
    </xf>
    <xf numFmtId="1" fontId="4" fillId="0" borderId="0" xfId="66" applyNumberFormat="1" applyProtection="1">
      <alignment/>
      <protection/>
    </xf>
    <xf numFmtId="0" fontId="0" fillId="0" borderId="0" xfId="61">
      <alignment/>
      <protection/>
    </xf>
    <xf numFmtId="0" fontId="0" fillId="0" borderId="0" xfId="61" applyProtection="1">
      <alignment/>
      <protection/>
    </xf>
    <xf numFmtId="170" fontId="0" fillId="0" borderId="0" xfId="61" applyNumberFormat="1">
      <alignment/>
      <protection/>
    </xf>
    <xf numFmtId="170" fontId="0" fillId="0" borderId="10" xfId="65" applyNumberFormat="1" applyFill="1" applyBorder="1" applyProtection="1">
      <alignment/>
      <protection locked="0"/>
    </xf>
    <xf numFmtId="3" fontId="0" fillId="0" borderId="10" xfId="65" applyNumberFormat="1" applyFill="1" applyBorder="1" applyProtection="1">
      <alignment/>
      <protection locked="0"/>
    </xf>
    <xf numFmtId="0" fontId="0" fillId="0" borderId="10" xfId="65" applyFont="1" applyFill="1" applyBorder="1">
      <alignment/>
      <protection/>
    </xf>
    <xf numFmtId="41" fontId="0" fillId="0" borderId="10" xfId="65" applyNumberFormat="1" applyFill="1" applyBorder="1" applyProtection="1">
      <alignment/>
      <protection locked="0"/>
    </xf>
    <xf numFmtId="41" fontId="0" fillId="0" borderId="10" xfId="65" applyNumberFormat="1" applyFill="1" applyBorder="1" applyProtection="1">
      <alignment/>
      <protection/>
    </xf>
    <xf numFmtId="0" fontId="0" fillId="0" borderId="10" xfId="65" applyFill="1" applyBorder="1">
      <alignment/>
      <protection/>
    </xf>
    <xf numFmtId="0" fontId="0" fillId="0" borderId="10" xfId="65" applyFill="1" applyBorder="1" applyProtection="1">
      <alignment/>
      <protection/>
    </xf>
    <xf numFmtId="3" fontId="0" fillId="0" borderId="10" xfId="65" applyNumberFormat="1" applyFont="1" applyFill="1" applyBorder="1" applyProtection="1">
      <alignment/>
      <protection locked="0"/>
    </xf>
    <xf numFmtId="0" fontId="0" fillId="0" borderId="0" xfId="65" applyFont="1" applyFill="1">
      <alignment/>
      <protection/>
    </xf>
    <xf numFmtId="0" fontId="0" fillId="0" borderId="10" xfId="65" applyFill="1" applyBorder="1" applyProtection="1">
      <alignment/>
      <protection locked="0"/>
    </xf>
    <xf numFmtId="3" fontId="1" fillId="0" borderId="10" xfId="65" applyNumberFormat="1" applyFont="1" applyFill="1" applyBorder="1">
      <alignment/>
      <protection/>
    </xf>
    <xf numFmtId="0" fontId="1" fillId="0" borderId="10" xfId="65" applyFont="1" applyFill="1" applyBorder="1">
      <alignment/>
      <protection/>
    </xf>
    <xf numFmtId="41" fontId="1" fillId="0" borderId="10" xfId="65" applyNumberFormat="1" applyFont="1" applyFill="1" applyBorder="1">
      <alignment/>
      <protection/>
    </xf>
    <xf numFmtId="3" fontId="0" fillId="0" borderId="11" xfId="65" applyNumberFormat="1" applyFill="1" applyBorder="1" applyProtection="1">
      <alignment/>
      <protection locked="0"/>
    </xf>
    <xf numFmtId="0" fontId="0" fillId="0" borderId="0" xfId="65" applyFont="1" applyFill="1" applyBorder="1">
      <alignment/>
      <protection/>
    </xf>
    <xf numFmtId="170" fontId="0" fillId="0" borderId="10" xfId="65" applyNumberFormat="1" applyFont="1" applyFill="1" applyBorder="1" applyProtection="1">
      <alignment/>
      <protection locked="0"/>
    </xf>
    <xf numFmtId="1" fontId="6" fillId="0" borderId="10" xfId="66" applyNumberFormat="1" applyFont="1" applyFill="1" applyBorder="1" applyProtection="1">
      <alignment/>
      <protection/>
    </xf>
    <xf numFmtId="0" fontId="7" fillId="0" borderId="0" xfId="65" applyFont="1">
      <alignment/>
      <protection/>
    </xf>
    <xf numFmtId="0" fontId="7" fillId="33" borderId="10" xfId="65" applyFont="1" applyFill="1" applyBorder="1">
      <alignment/>
      <protection/>
    </xf>
    <xf numFmtId="1" fontId="4" fillId="0" borderId="10" xfId="63" applyNumberFormat="1" applyFont="1" applyBorder="1" applyProtection="1">
      <alignment/>
      <protection/>
    </xf>
    <xf numFmtId="1" fontId="4" fillId="35" borderId="10" xfId="63" applyNumberFormat="1" applyFill="1" applyBorder="1" applyProtection="1">
      <alignment/>
      <protection locked="0"/>
    </xf>
    <xf numFmtId="0" fontId="4" fillId="0" borderId="0" xfId="63" applyFont="1" applyFill="1" applyProtection="1">
      <alignment/>
      <protection locked="0"/>
    </xf>
    <xf numFmtId="0" fontId="4" fillId="0" borderId="10" xfId="63" applyNumberFormat="1" applyFont="1" applyFill="1" applyBorder="1" applyProtection="1">
      <alignment/>
      <protection locked="0"/>
    </xf>
    <xf numFmtId="41" fontId="10" fillId="0" borderId="10" xfId="62" applyNumberFormat="1" applyFont="1" applyBorder="1" applyAlignment="1" applyProtection="1">
      <alignment horizontal="center"/>
      <protection locked="0"/>
    </xf>
    <xf numFmtId="1" fontId="4" fillId="0" borderId="0" xfId="63" applyNumberFormat="1" applyFo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35" borderId="10" xfId="0" applyNumberFormat="1" applyFont="1" applyFill="1" applyBorder="1" applyAlignment="1" applyProtection="1">
      <alignment/>
      <protection/>
    </xf>
    <xf numFmtId="0" fontId="4" fillId="35" borderId="10" xfId="0" applyNumberFormat="1" applyFont="1" applyFill="1" applyBorder="1" applyAlignment="1" applyProtection="1">
      <alignment/>
      <protection/>
    </xf>
    <xf numFmtId="0" fontId="16" fillId="35" borderId="10" xfId="0" applyFont="1" applyFill="1" applyBorder="1" applyAlignment="1" applyProtection="1">
      <alignment/>
      <protection locked="0"/>
    </xf>
    <xf numFmtId="0" fontId="11" fillId="0" borderId="10" xfId="62" applyFont="1" applyFill="1" applyBorder="1" applyAlignment="1" applyProtection="1">
      <alignment shrinkToFit="1"/>
      <protection locked="0"/>
    </xf>
    <xf numFmtId="41" fontId="11" fillId="0" borderId="10" xfId="62" applyNumberFormat="1" applyFont="1" applyFill="1" applyBorder="1" applyAlignment="1" applyProtection="1">
      <alignment horizontal="left" shrinkToFit="1"/>
      <protection locked="0"/>
    </xf>
    <xf numFmtId="0" fontId="19" fillId="0" borderId="10" xfId="62" applyFont="1" applyFill="1" applyBorder="1" applyAlignment="1" applyProtection="1">
      <alignment shrinkToFit="1"/>
      <protection locked="0"/>
    </xf>
    <xf numFmtId="0" fontId="20" fillId="0" borderId="10" xfId="62" applyFont="1" applyFill="1" applyBorder="1" applyAlignment="1" applyProtection="1">
      <alignment shrinkToFit="1"/>
      <protection locked="0"/>
    </xf>
    <xf numFmtId="0" fontId="13" fillId="0" borderId="10" xfId="62" applyFont="1" applyFill="1" applyBorder="1" applyAlignment="1" applyProtection="1">
      <alignment shrinkToFit="1"/>
      <protection locked="0"/>
    </xf>
    <xf numFmtId="41" fontId="20" fillId="0" borderId="10" xfId="62" applyNumberFormat="1" applyFont="1" applyFill="1" applyBorder="1" applyAlignment="1" applyProtection="1">
      <alignment shrinkToFit="1"/>
      <protection locked="0"/>
    </xf>
    <xf numFmtId="41" fontId="11" fillId="0" borderId="10" xfId="62" applyNumberFormat="1" applyFont="1" applyFill="1" applyBorder="1" applyAlignment="1" applyProtection="1">
      <alignment shrinkToFit="1"/>
      <protection locked="0"/>
    </xf>
    <xf numFmtId="0" fontId="13" fillId="0" borderId="10" xfId="62" applyFont="1" applyFill="1" applyBorder="1" applyAlignment="1" applyProtection="1">
      <alignment shrinkToFit="1"/>
      <protection/>
    </xf>
    <xf numFmtId="41" fontId="11" fillId="0" borderId="10" xfId="62" applyNumberFormat="1" applyFont="1" applyFill="1" applyBorder="1" applyProtection="1">
      <alignment/>
      <protection locked="0"/>
    </xf>
    <xf numFmtId="41" fontId="13" fillId="0" borderId="10" xfId="62" applyNumberFormat="1" applyFont="1" applyFill="1" applyBorder="1" applyProtection="1">
      <alignment/>
      <protection locked="0"/>
    </xf>
    <xf numFmtId="41" fontId="13" fillId="0" borderId="10" xfId="62" applyNumberFormat="1" applyFont="1" applyFill="1" applyBorder="1" applyAlignment="1" applyProtection="1">
      <alignment shrinkToFit="1"/>
      <protection locked="0"/>
    </xf>
    <xf numFmtId="0" fontId="21" fillId="0" borderId="10" xfId="62" applyFont="1" applyFill="1" applyBorder="1" applyAlignment="1" applyProtection="1">
      <alignment shrinkToFit="1"/>
      <protection locked="0"/>
    </xf>
    <xf numFmtId="0" fontId="13" fillId="0" borderId="10" xfId="64" applyFont="1" applyFill="1" applyBorder="1" applyAlignment="1" applyProtection="1">
      <alignment shrinkToFit="1"/>
      <protection locked="0"/>
    </xf>
    <xf numFmtId="41" fontId="13" fillId="0" borderId="10" xfId="64" applyNumberFormat="1" applyFont="1" applyFill="1" applyBorder="1" applyProtection="1">
      <alignment/>
      <protection locked="0"/>
    </xf>
    <xf numFmtId="41" fontId="19" fillId="0" borderId="10" xfId="62" applyNumberFormat="1" applyFont="1" applyFill="1" applyBorder="1" applyProtection="1">
      <alignment/>
      <protection locked="0"/>
    </xf>
    <xf numFmtId="0" fontId="11" fillId="0" borderId="10" xfId="62" applyFont="1" applyFill="1" applyBorder="1" applyAlignment="1" applyProtection="1">
      <alignment shrinkToFit="1"/>
      <protection locked="0"/>
    </xf>
    <xf numFmtId="0" fontId="13" fillId="0" borderId="0" xfId="58" applyFont="1" applyFill="1" applyAlignment="1">
      <alignment horizontal="center" vertical="center"/>
      <protection/>
    </xf>
    <xf numFmtId="0" fontId="12" fillId="0" borderId="10" xfId="58" applyFont="1" applyFill="1" applyBorder="1" applyAlignment="1">
      <alignment shrinkToFit="1"/>
      <protection/>
    </xf>
    <xf numFmtId="41" fontId="11" fillId="0" borderId="10" xfId="58" applyNumberFormat="1" applyFont="1" applyFill="1" applyBorder="1">
      <alignment/>
      <protection/>
    </xf>
    <xf numFmtId="0" fontId="11" fillId="0" borderId="0" xfId="58" applyFont="1" applyFill="1">
      <alignment/>
      <protection/>
    </xf>
    <xf numFmtId="0" fontId="11" fillId="0" borderId="10" xfId="58" applyFont="1" applyFill="1" applyBorder="1" applyAlignment="1">
      <alignment shrinkToFit="1"/>
      <protection/>
    </xf>
    <xf numFmtId="0" fontId="17" fillId="0" borderId="10" xfId="58" applyFont="1" applyFill="1" applyBorder="1" applyAlignment="1">
      <alignment shrinkToFit="1"/>
      <protection/>
    </xf>
    <xf numFmtId="0" fontId="18" fillId="0" borderId="10" xfId="58" applyFont="1" applyFill="1" applyBorder="1" applyAlignment="1">
      <alignment horizontal="left" vertical="center" shrinkToFit="1"/>
      <protection/>
    </xf>
    <xf numFmtId="41" fontId="11" fillId="0" borderId="0" xfId="58" applyNumberFormat="1" applyFont="1" applyFill="1">
      <alignment/>
      <protection/>
    </xf>
    <xf numFmtId="0" fontId="13" fillId="0" borderId="10" xfId="58" applyFont="1" applyFill="1" applyBorder="1" applyAlignment="1">
      <alignment shrinkToFit="1"/>
      <protection/>
    </xf>
    <xf numFmtId="41" fontId="13" fillId="0" borderId="10" xfId="58" applyNumberFormat="1" applyFont="1" applyFill="1" applyBorder="1">
      <alignment/>
      <protection/>
    </xf>
    <xf numFmtId="0" fontId="13" fillId="0" borderId="10" xfId="58" applyFont="1" applyFill="1" applyBorder="1" applyAlignment="1">
      <alignment shrinkToFit="1"/>
      <protection/>
    </xf>
    <xf numFmtId="0" fontId="11" fillId="0" borderId="0" xfId="58" applyFont="1" applyFill="1" applyAlignment="1">
      <alignment shrinkToFit="1"/>
      <protection/>
    </xf>
    <xf numFmtId="14" fontId="11" fillId="0" borderId="0" xfId="58" applyNumberFormat="1" applyFont="1" applyFill="1" applyAlignment="1">
      <alignment horizontal="left" shrinkToFit="1"/>
      <protection/>
    </xf>
    <xf numFmtId="0" fontId="1" fillId="33" borderId="10" xfId="58" applyFont="1" applyFill="1" applyBorder="1" applyAlignment="1">
      <alignment horizontal="center" vertical="center" shrinkToFit="1"/>
      <protection/>
    </xf>
    <xf numFmtId="41" fontId="1" fillId="33" borderId="10" xfId="58" applyNumberFormat="1" applyFont="1" applyFill="1" applyBorder="1" applyAlignment="1">
      <alignment horizontal="center" vertical="center" wrapText="1"/>
      <protection/>
    </xf>
    <xf numFmtId="170" fontId="1" fillId="36" borderId="10" xfId="65" applyNumberFormat="1" applyFont="1" applyFill="1" applyBorder="1">
      <alignment/>
      <protection/>
    </xf>
    <xf numFmtId="0" fontId="7" fillId="33" borderId="10" xfId="65" applyFont="1" applyFill="1" applyBorder="1">
      <alignment/>
      <protection/>
    </xf>
    <xf numFmtId="1" fontId="4" fillId="37" borderId="10" xfId="66" applyNumberFormat="1" applyFont="1" applyFill="1" applyBorder="1" applyProtection="1">
      <alignment/>
      <protection/>
    </xf>
    <xf numFmtId="170" fontId="0" fillId="0" borderId="10" xfId="65" applyNumberFormat="1" applyFill="1" applyBorder="1" applyProtection="1">
      <alignment/>
      <protection/>
    </xf>
    <xf numFmtId="0" fontId="0" fillId="0" borderId="0" xfId="65" applyFill="1" applyProtection="1">
      <alignment/>
      <protection/>
    </xf>
    <xf numFmtId="0" fontId="0" fillId="0" borderId="0" xfId="65" applyFill="1">
      <alignment/>
      <protection/>
    </xf>
    <xf numFmtId="0" fontId="0" fillId="0" borderId="10" xfId="65" applyFont="1" applyFill="1" applyBorder="1" applyProtection="1">
      <alignment/>
      <protection/>
    </xf>
    <xf numFmtId="0" fontId="1" fillId="0" borderId="0" xfId="65" applyFont="1" applyFill="1">
      <alignment/>
      <protection/>
    </xf>
    <xf numFmtId="0" fontId="1" fillId="0" borderId="10" xfId="65" applyFont="1" applyFill="1" applyBorder="1" applyProtection="1">
      <alignment/>
      <protection/>
    </xf>
    <xf numFmtId="170" fontId="1" fillId="0" borderId="10" xfId="65" applyNumberFormat="1" applyFont="1" applyFill="1" applyBorder="1" applyProtection="1">
      <alignment/>
      <protection/>
    </xf>
    <xf numFmtId="0" fontId="1" fillId="0" borderId="0" xfId="65" applyFont="1" applyFill="1">
      <alignment/>
      <protection/>
    </xf>
    <xf numFmtId="3" fontId="0" fillId="0" borderId="10" xfId="65" applyNumberFormat="1" applyFill="1" applyBorder="1" applyProtection="1">
      <alignment/>
      <protection/>
    </xf>
    <xf numFmtId="41" fontId="0" fillId="0" borderId="10" xfId="65" applyNumberFormat="1" applyFill="1" applyBorder="1">
      <alignment/>
      <protection/>
    </xf>
    <xf numFmtId="0" fontId="0" fillId="0" borderId="10" xfId="65" applyFont="1" applyFill="1" applyBorder="1" applyProtection="1">
      <alignment/>
      <protection locked="0"/>
    </xf>
    <xf numFmtId="0" fontId="0" fillId="0" borderId="0" xfId="65" applyFill="1" applyProtection="1">
      <alignment/>
      <protection locked="0"/>
    </xf>
    <xf numFmtId="0" fontId="5" fillId="0" borderId="12" xfId="65" applyFont="1" applyFill="1" applyBorder="1" applyAlignment="1">
      <alignment shrinkToFit="1"/>
      <protection/>
    </xf>
    <xf numFmtId="0" fontId="0" fillId="0" borderId="11" xfId="65" applyFont="1" applyFill="1" applyBorder="1">
      <alignment/>
      <protection/>
    </xf>
    <xf numFmtId="0" fontId="1" fillId="0" borderId="10" xfId="65" applyFont="1" applyFill="1" applyBorder="1">
      <alignment/>
      <protection/>
    </xf>
    <xf numFmtId="3" fontId="1" fillId="0" borderId="10" xfId="65" applyNumberFormat="1" applyFont="1" applyFill="1" applyBorder="1">
      <alignment/>
      <protection/>
    </xf>
    <xf numFmtId="1" fontId="6" fillId="0" borderId="10" xfId="63" applyNumberFormat="1" applyFont="1" applyFill="1" applyBorder="1">
      <alignment/>
      <protection/>
    </xf>
    <xf numFmtId="3" fontId="0" fillId="0" borderId="10" xfId="65" applyNumberFormat="1" applyFill="1" applyBorder="1">
      <alignment/>
      <protection/>
    </xf>
    <xf numFmtId="1" fontId="6" fillId="0" borderId="10" xfId="63" applyNumberFormat="1" applyFont="1" applyFill="1" applyBorder="1">
      <alignment/>
      <protection/>
    </xf>
    <xf numFmtId="1" fontId="4" fillId="0" borderId="0" xfId="63" applyNumberFormat="1" applyFill="1" applyProtection="1">
      <alignment/>
      <protection/>
    </xf>
    <xf numFmtId="1" fontId="6" fillId="0" borderId="10" xfId="63" applyNumberFormat="1" applyFont="1" applyFill="1" applyBorder="1" applyProtection="1">
      <alignment/>
      <protection/>
    </xf>
    <xf numFmtId="0" fontId="0" fillId="0" borderId="0" xfId="61" applyFill="1">
      <alignment/>
      <protection/>
    </xf>
    <xf numFmtId="0" fontId="4" fillId="0" borderId="0" xfId="66" applyFill="1" applyProtection="1">
      <alignment/>
      <protection locked="0"/>
    </xf>
    <xf numFmtId="0" fontId="4" fillId="0" borderId="0" xfId="66" applyFill="1" applyProtection="1">
      <alignment/>
      <protection/>
    </xf>
    <xf numFmtId="0" fontId="4" fillId="0" borderId="10" xfId="66" applyFill="1" applyBorder="1" applyProtection="1">
      <alignment/>
      <protection locked="0"/>
    </xf>
    <xf numFmtId="1" fontId="4" fillId="0" borderId="10" xfId="63" applyNumberFormat="1" applyFont="1" applyFill="1" applyBorder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37" borderId="10" xfId="63" applyFill="1" applyBorder="1" applyProtection="1">
      <alignment/>
      <protection/>
    </xf>
    <xf numFmtId="1" fontId="4" fillId="37" borderId="10" xfId="63" applyNumberFormat="1" applyFill="1" applyBorder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>
      <alignment vertical="center" wrapText="1"/>
    </xf>
    <xf numFmtId="0" fontId="13" fillId="33" borderId="10" xfId="66" applyFont="1" applyFill="1" applyBorder="1" applyAlignment="1">
      <alignment horizontal="center" vertical="center" wrapText="1"/>
      <protection/>
    </xf>
    <xf numFmtId="41" fontId="13" fillId="0" borderId="10" xfId="58" applyNumberFormat="1" applyFont="1" applyFill="1" applyBorder="1">
      <alignment/>
      <protection/>
    </xf>
    <xf numFmtId="0" fontId="12" fillId="38" borderId="10" xfId="58" applyFont="1" applyFill="1" applyBorder="1" applyAlignment="1">
      <alignment shrinkToFit="1"/>
      <protection/>
    </xf>
    <xf numFmtId="41" fontId="11" fillId="38" borderId="10" xfId="58" applyNumberFormat="1" applyFont="1" applyFill="1" applyBorder="1">
      <alignment/>
      <protection/>
    </xf>
    <xf numFmtId="41" fontId="11" fillId="0" borderId="10" xfId="62" applyNumberFormat="1" applyFont="1" applyFill="1" applyBorder="1" applyAlignment="1" applyProtection="1">
      <alignment horizontal="left" vertical="center" shrinkToFit="1"/>
      <protection locked="0"/>
    </xf>
    <xf numFmtId="41" fontId="11" fillId="0" borderId="10" xfId="62" applyNumberFormat="1" applyFont="1" applyFill="1" applyBorder="1" applyAlignment="1" applyProtection="1">
      <alignment horizontal="left" vertical="center" wrapText="1" shrinkToFit="1"/>
      <protection locked="0"/>
    </xf>
    <xf numFmtId="41" fontId="11" fillId="0" borderId="10" xfId="62" applyNumberFormat="1" applyFont="1" applyFill="1" applyBorder="1" applyAlignment="1" applyProtection="1">
      <alignment vertical="center" wrapText="1" shrinkToFit="1"/>
      <protection locked="0"/>
    </xf>
    <xf numFmtId="41" fontId="11" fillId="0" borderId="10" xfId="62" applyNumberFormat="1" applyFont="1" applyFill="1" applyBorder="1" applyAlignment="1" applyProtection="1">
      <alignment vertical="center" shrinkToFit="1"/>
      <protection locked="0"/>
    </xf>
    <xf numFmtId="0" fontId="11" fillId="0" borderId="10" xfId="62" applyFont="1" applyFill="1" applyBorder="1" applyAlignment="1" applyProtection="1">
      <alignment vertical="center" shrinkToFit="1"/>
      <protection locked="0"/>
    </xf>
    <xf numFmtId="0" fontId="13" fillId="38" borderId="10" xfId="58" applyFont="1" applyFill="1" applyBorder="1" applyAlignment="1">
      <alignment shrinkToFit="1"/>
      <protection/>
    </xf>
    <xf numFmtId="41" fontId="13" fillId="38" borderId="10" xfId="58" applyNumberFormat="1" applyFont="1" applyFill="1" applyBorder="1">
      <alignment/>
      <protection/>
    </xf>
    <xf numFmtId="0" fontId="13" fillId="38" borderId="10" xfId="58" applyFont="1" applyFill="1" applyBorder="1" applyAlignment="1">
      <alignment shrinkToFit="1"/>
      <protection/>
    </xf>
    <xf numFmtId="0" fontId="19" fillId="0" borderId="10" xfId="62" applyFont="1" applyFill="1" applyBorder="1" applyAlignment="1" applyProtection="1">
      <alignment shrinkToFit="1"/>
      <protection locked="0"/>
    </xf>
    <xf numFmtId="0" fontId="4" fillId="0" borderId="0" xfId="63" applyFont="1" applyFill="1" applyBorder="1" applyAlignment="1">
      <alignment horizontal="right"/>
      <protection/>
    </xf>
    <xf numFmtId="1" fontId="4" fillId="0" borderId="0" xfId="63" applyNumberFormat="1" applyFont="1" applyFill="1" applyBorder="1" applyAlignment="1">
      <alignment horizontal="right"/>
      <protection/>
    </xf>
    <xf numFmtId="3" fontId="4" fillId="0" borderId="0" xfId="63" applyNumberFormat="1" applyFont="1" applyFill="1" applyBorder="1" applyAlignment="1">
      <alignment horizontal="right"/>
      <protection/>
    </xf>
    <xf numFmtId="0" fontId="6" fillId="33" borderId="10" xfId="63" applyFont="1" applyFill="1" applyBorder="1" applyProtection="1">
      <alignment/>
      <protection/>
    </xf>
    <xf numFmtId="170" fontId="6" fillId="33" borderId="10" xfId="63" applyNumberFormat="1" applyFont="1" applyFill="1" applyBorder="1">
      <alignment/>
      <protection/>
    </xf>
    <xf numFmtId="170" fontId="6" fillId="0" borderId="10" xfId="63" applyNumberFormat="1" applyFont="1" applyFill="1" applyBorder="1">
      <alignment/>
      <protection/>
    </xf>
    <xf numFmtId="1" fontId="4" fillId="37" borderId="10" xfId="63" applyNumberFormat="1" applyFont="1" applyFill="1" applyBorder="1" applyProtection="1">
      <alignment/>
      <protection/>
    </xf>
    <xf numFmtId="0" fontId="4" fillId="37" borderId="10" xfId="63" applyNumberFormat="1" applyFont="1" applyFill="1" applyBorder="1" applyProtection="1">
      <alignment/>
      <protection locked="0"/>
    </xf>
    <xf numFmtId="0" fontId="4" fillId="37" borderId="10" xfId="63" applyNumberFormat="1" applyFont="1" applyFill="1" applyBorder="1" applyProtection="1">
      <alignment/>
      <protection locked="0"/>
    </xf>
    <xf numFmtId="0" fontId="4" fillId="37" borderId="10" xfId="0" applyFont="1" applyFill="1" applyBorder="1" applyAlignment="1" applyProtection="1">
      <alignment/>
      <protection locked="0"/>
    </xf>
    <xf numFmtId="0" fontId="4" fillId="37" borderId="0" xfId="66" applyFill="1" applyProtection="1">
      <alignment/>
      <protection locked="0"/>
    </xf>
    <xf numFmtId="175" fontId="11" fillId="0" borderId="10" xfId="42" applyNumberFormat="1" applyFont="1" applyFill="1" applyBorder="1" applyAlignment="1">
      <alignment vertical="center" wrapText="1"/>
    </xf>
    <xf numFmtId="175" fontId="11" fillId="0" borderId="10" xfId="42" applyNumberFormat="1" applyFont="1" applyFill="1" applyBorder="1" applyAlignment="1">
      <alignment vertical="center" wrapText="1"/>
    </xf>
    <xf numFmtId="0" fontId="1" fillId="0" borderId="0" xfId="62" applyFont="1" applyAlignment="1">
      <alignment horizontal="center" vertical="center" wrapText="1"/>
      <protection/>
    </xf>
    <xf numFmtId="0" fontId="2" fillId="0" borderId="10" xfId="62" applyFont="1" applyBorder="1" applyAlignment="1" applyProtection="1">
      <alignment shrinkToFit="1"/>
      <protection locked="0"/>
    </xf>
    <xf numFmtId="41" fontId="2" fillId="0" borderId="10" xfId="62" applyNumberFormat="1" applyFont="1" applyBorder="1" applyProtection="1">
      <alignment/>
      <protection locked="0"/>
    </xf>
    <xf numFmtId="41" fontId="10" fillId="0" borderId="10" xfId="62" applyNumberFormat="1" applyFont="1" applyBorder="1" applyProtection="1">
      <alignment/>
      <protection locked="0"/>
    </xf>
    <xf numFmtId="0" fontId="10" fillId="0" borderId="0" xfId="62" applyFont="1">
      <alignment/>
      <protection/>
    </xf>
    <xf numFmtId="0" fontId="10" fillId="0" borderId="10" xfId="61" applyFont="1" applyBorder="1" applyProtection="1">
      <alignment/>
      <protection locked="0"/>
    </xf>
    <xf numFmtId="41" fontId="10" fillId="0" borderId="10" xfId="62" applyNumberFormat="1" applyFont="1" applyFill="1" applyBorder="1" applyAlignment="1" applyProtection="1">
      <alignment horizontal="left" vertical="center" shrinkToFit="1"/>
      <protection locked="0"/>
    </xf>
    <xf numFmtId="175" fontId="10" fillId="0" borderId="10" xfId="40" applyNumberFormat="1" applyFont="1" applyFill="1" applyBorder="1" applyAlignment="1">
      <alignment vertical="center" wrapText="1"/>
    </xf>
    <xf numFmtId="41" fontId="10" fillId="0" borderId="10" xfId="62" applyNumberFormat="1" applyFont="1" applyFill="1" applyBorder="1" applyAlignment="1" applyProtection="1">
      <alignment horizontal="left" vertical="center" wrapText="1" shrinkToFit="1"/>
      <protection locked="0"/>
    </xf>
    <xf numFmtId="41" fontId="10" fillId="0" borderId="10" xfId="62" applyNumberFormat="1" applyFont="1" applyFill="1" applyBorder="1" applyAlignment="1" applyProtection="1">
      <alignment vertical="center" wrapText="1" shrinkToFit="1"/>
      <protection locked="0"/>
    </xf>
    <xf numFmtId="41" fontId="10" fillId="0" borderId="10" xfId="62" applyNumberFormat="1" applyFont="1" applyFill="1" applyBorder="1" applyAlignment="1" applyProtection="1">
      <alignment vertical="center" shrinkToFit="1"/>
      <protection locked="0"/>
    </xf>
    <xf numFmtId="175" fontId="10" fillId="0" borderId="10" xfId="40" applyNumberFormat="1" applyFont="1" applyFill="1" applyBorder="1" applyAlignment="1" applyProtection="1">
      <alignment vertical="center" wrapText="1" shrinkToFit="1"/>
      <protection locked="0"/>
    </xf>
    <xf numFmtId="0" fontId="10" fillId="0" borderId="10" xfId="62" applyFont="1" applyBorder="1" applyAlignment="1">
      <alignment shrinkToFit="1"/>
      <protection/>
    </xf>
    <xf numFmtId="175" fontId="10" fillId="0" borderId="10" xfId="40" applyNumberFormat="1" applyFont="1" applyFill="1" applyBorder="1" applyAlignment="1">
      <alignment/>
    </xf>
    <xf numFmtId="0" fontId="10" fillId="0" borderId="0" xfId="62" applyFont="1" applyAlignment="1">
      <alignment shrinkToFit="1"/>
      <protection/>
    </xf>
    <xf numFmtId="1" fontId="10" fillId="0" borderId="0" xfId="62" applyNumberFormat="1" applyFont="1" applyFill="1" applyBorder="1">
      <alignment/>
      <protection/>
    </xf>
    <xf numFmtId="0" fontId="10" fillId="0" borderId="0" xfId="62" applyFont="1" applyAlignment="1">
      <alignment/>
      <protection/>
    </xf>
    <xf numFmtId="0" fontId="13" fillId="38" borderId="10" xfId="58" applyFont="1" applyFill="1" applyBorder="1" applyAlignment="1">
      <alignment horizontal="center" vertical="center" shrinkToFit="1"/>
      <protection/>
    </xf>
    <xf numFmtId="0" fontId="6" fillId="38" borderId="10" xfId="0" applyFont="1" applyFill="1" applyBorder="1" applyAlignment="1">
      <alignment horizontal="center" vertical="center" wrapText="1"/>
    </xf>
    <xf numFmtId="0" fontId="13" fillId="38" borderId="10" xfId="66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 applyProtection="1">
      <alignment horizontal="center" vertical="center"/>
      <protection/>
    </xf>
    <xf numFmtId="0" fontId="6" fillId="33" borderId="10" xfId="63" applyFont="1" applyFill="1" applyBorder="1" applyAlignment="1" applyProtection="1">
      <alignment horizontal="center" vertical="center"/>
      <protection locked="0"/>
    </xf>
    <xf numFmtId="0" fontId="6" fillId="33" borderId="13" xfId="63" applyFont="1" applyFill="1" applyBorder="1" applyAlignment="1" applyProtection="1">
      <alignment horizontal="center" vertical="center"/>
      <protection/>
    </xf>
    <xf numFmtId="0" fontId="6" fillId="33" borderId="14" xfId="63" applyFont="1" applyFill="1" applyBorder="1" applyAlignment="1" applyProtection="1">
      <alignment horizontal="center" vertical="center"/>
      <protection/>
    </xf>
    <xf numFmtId="0" fontId="6" fillId="33" borderId="15" xfId="63" applyFont="1" applyFill="1" applyBorder="1" applyAlignment="1" applyProtection="1">
      <alignment horizontal="center" vertical="center"/>
      <protection/>
    </xf>
    <xf numFmtId="49" fontId="6" fillId="33" borderId="10" xfId="63" applyNumberFormat="1" applyFont="1" applyFill="1" applyBorder="1" applyAlignment="1" applyProtection="1">
      <alignment horizontal="center" vertical="center"/>
      <protection/>
    </xf>
    <xf numFmtId="49" fontId="6" fillId="33" borderId="10" xfId="63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 3 2" xfId="60"/>
    <cellStyle name="Normál_2012  eredeti ktgv Új szerkezetben" xfId="61"/>
    <cellStyle name="Normál_beruházás2" xfId="62"/>
    <cellStyle name="Normál_intézményi kv.besz.3-13" xfId="63"/>
    <cellStyle name="Normál_Ktgv 2007 III. pótktgv" xfId="64"/>
    <cellStyle name="Normál_ktgv2007mérleg" xfId="65"/>
    <cellStyle name="Normál_polg.hiv.szakfel12mell 1-20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34.421875" style="82" customWidth="1"/>
    <col min="2" max="2" width="11.421875" style="82" customWidth="1"/>
    <col min="3" max="4" width="11.140625" style="82" customWidth="1"/>
    <col min="5" max="5" width="10.421875" style="82" customWidth="1"/>
    <col min="6" max="6" width="29.28125" style="82" customWidth="1"/>
    <col min="7" max="8" width="11.28125" style="82" customWidth="1"/>
    <col min="9" max="9" width="12.28125" style="82" customWidth="1"/>
    <col min="10" max="10" width="12.57421875" style="82" bestFit="1" customWidth="1"/>
    <col min="11" max="16384" width="9.140625" style="82" customWidth="1"/>
  </cols>
  <sheetData>
    <row r="1" spans="1:10" s="101" customFormat="1" ht="30.75" customHeight="1">
      <c r="A1" s="100" t="s">
        <v>80</v>
      </c>
      <c r="B1" s="103" t="str">
        <f>'Üres mintatábla'!B3</f>
        <v>2020. évi eredeti</v>
      </c>
      <c r="C1" s="103" t="str">
        <f>'Üres mintatábla'!C3</f>
        <v>I. pótktgv</v>
      </c>
      <c r="D1" s="103" t="str">
        <f>'Üres mintatábla'!D3</f>
        <v>II. pótktgv</v>
      </c>
      <c r="E1" s="103" t="str">
        <f>'Üres mintatábla'!E3</f>
        <v>I. félévi teljesítés</v>
      </c>
      <c r="F1" s="100" t="s">
        <v>81</v>
      </c>
      <c r="G1" s="103" t="str">
        <f>'Üres mintatábla'!B3</f>
        <v>2020. évi eredeti</v>
      </c>
      <c r="H1" s="103" t="str">
        <f>'Üres mintatábla'!C3</f>
        <v>I. pótktgv</v>
      </c>
      <c r="I1" s="103" t="str">
        <f>'Üres mintatábla'!D3</f>
        <v>II. pótktgv</v>
      </c>
      <c r="J1" s="103" t="str">
        <f>'Üres mintatábla'!E3</f>
        <v>I. félévi teljesítés</v>
      </c>
    </row>
    <row r="2" spans="1:10" ht="12.75">
      <c r="A2" s="81" t="s">
        <v>12</v>
      </c>
      <c r="B2" s="88">
        <f>'Mérleg műk.'!B2+'Mérleg fejl.'!B2</f>
        <v>1491438</v>
      </c>
      <c r="C2" s="88">
        <f>'Mérleg műk.'!C2+'Mérleg fejl.'!C2</f>
        <v>1545628</v>
      </c>
      <c r="D2" s="88">
        <f>'Mérleg műk.'!D2+'Mérleg fejl.'!D2</f>
        <v>1557040</v>
      </c>
      <c r="E2" s="88">
        <f>'Mérleg műk.'!E2+'Mérleg fejl.'!E2</f>
        <v>842035</v>
      </c>
      <c r="F2" s="81" t="s">
        <v>13</v>
      </c>
      <c r="G2" s="88"/>
      <c r="H2" s="88"/>
      <c r="I2" s="88"/>
      <c r="J2" s="88"/>
    </row>
    <row r="3" spans="1:10" ht="12.75">
      <c r="A3" s="81" t="s">
        <v>14</v>
      </c>
      <c r="B3" s="88">
        <f>'Mérleg műk.'!B3+'Mérleg fejl.'!B3</f>
        <v>0</v>
      </c>
      <c r="C3" s="88">
        <f>'Mérleg műk.'!C3+'Mérleg fejl.'!C3</f>
        <v>0</v>
      </c>
      <c r="D3" s="88">
        <f>'Mérleg műk.'!D3+'Mérleg fejl.'!D3</f>
        <v>0</v>
      </c>
      <c r="E3" s="88">
        <f>'Mérleg műk.'!E3+'Mérleg fejl.'!E3</f>
        <v>0</v>
      </c>
      <c r="F3" s="81" t="s">
        <v>15</v>
      </c>
      <c r="G3" s="88">
        <f>'Mérleg műk.'!G3+'Mérleg fejl.'!G3</f>
        <v>0</v>
      </c>
      <c r="H3" s="88">
        <f>'Mérleg műk.'!H3+'Mérleg fejl.'!H3</f>
        <v>0</v>
      </c>
      <c r="I3" s="88">
        <f>'Mérleg műk.'!I3+'Mérleg fejl.'!I3</f>
        <v>0</v>
      </c>
      <c r="J3" s="88">
        <f>'Mérleg műk.'!J3+'Mérleg fejl.'!J3</f>
        <v>0</v>
      </c>
    </row>
    <row r="4" spans="1:10" ht="12.75">
      <c r="A4" s="81" t="s">
        <v>16</v>
      </c>
      <c r="B4" s="88">
        <f>'Mérleg műk.'!B4+'Mérleg fejl.'!B4</f>
        <v>1491438</v>
      </c>
      <c r="C4" s="88">
        <f>'Mérleg műk.'!C4+'Mérleg fejl.'!C4</f>
        <v>1545628</v>
      </c>
      <c r="D4" s="88">
        <f>'Mérleg műk.'!D4+'Mérleg fejl.'!D4</f>
        <v>1557040</v>
      </c>
      <c r="E4" s="88">
        <f>'Mérleg műk.'!E4+'Mérleg fejl.'!E4</f>
        <v>842035</v>
      </c>
      <c r="F4" s="83" t="s">
        <v>51</v>
      </c>
      <c r="G4" s="88">
        <f>'Mérleg műk.'!G4+'Mérleg fejl.'!G4</f>
        <v>930682</v>
      </c>
      <c r="H4" s="88">
        <f>'Mérleg műk.'!H4+'Mérleg fejl.'!H4</f>
        <v>974680</v>
      </c>
      <c r="I4" s="88">
        <f>'Mérleg műk.'!I4+'Mérleg fejl.'!I4</f>
        <v>983394</v>
      </c>
      <c r="J4" s="88">
        <f>'Mérleg műk.'!J4+'Mérleg fejl.'!J4</f>
        <v>393986</v>
      </c>
    </row>
    <row r="5" spans="1:10" ht="12.75">
      <c r="A5" s="81" t="s">
        <v>17</v>
      </c>
      <c r="B5" s="88">
        <f>'Mérleg műk.'!B5+'Mérleg fejl.'!B5</f>
        <v>0</v>
      </c>
      <c r="C5" s="88">
        <f>'Mérleg műk.'!C5+'Mérleg fejl.'!C5</f>
        <v>0</v>
      </c>
      <c r="D5" s="88">
        <f>'Mérleg műk.'!D5+'Mérleg fejl.'!D5</f>
        <v>0</v>
      </c>
      <c r="E5" s="88">
        <f>'Mérleg műk.'!E5+'Mérleg fejl.'!E5</f>
        <v>0</v>
      </c>
      <c r="F5" s="81" t="s">
        <v>18</v>
      </c>
      <c r="G5" s="88">
        <f>'Mérleg műk.'!G5+'Mérleg fejl.'!G5</f>
        <v>162401</v>
      </c>
      <c r="H5" s="88">
        <f>'Mérleg műk.'!H5+'Mérleg fejl.'!H5</f>
        <v>169259</v>
      </c>
      <c r="I5" s="88">
        <f>'Mérleg műk.'!I5+'Mérleg fejl.'!I5</f>
        <v>170131</v>
      </c>
      <c r="J5" s="88">
        <f>'Mérleg műk.'!J5+'Mérleg fejl.'!J5</f>
        <v>68785</v>
      </c>
    </row>
    <row r="6" spans="1:10" ht="12.75">
      <c r="A6" s="81" t="s">
        <v>31</v>
      </c>
      <c r="B6" s="88">
        <f>'Mérleg műk.'!B6+'Mérleg fejl.'!B6</f>
        <v>0</v>
      </c>
      <c r="C6" s="88">
        <f>'Mérleg műk.'!C6+'Mérleg fejl.'!C6</f>
        <v>0</v>
      </c>
      <c r="D6" s="88">
        <f>'Mérleg műk.'!D6+'Mérleg fejl.'!D6</f>
        <v>0</v>
      </c>
      <c r="E6" s="88">
        <f>'Mérleg műk.'!E6+'Mérleg fejl.'!E6</f>
        <v>0</v>
      </c>
      <c r="F6" s="83" t="s">
        <v>46</v>
      </c>
      <c r="G6" s="88">
        <f>'Mérleg műk.'!G6+'Mérleg fejl.'!G6</f>
        <v>696978</v>
      </c>
      <c r="H6" s="88">
        <f>'Mérleg műk.'!H6+'Mérleg fejl.'!H6</f>
        <v>852258</v>
      </c>
      <c r="I6" s="88">
        <f>'Mérleg műk.'!I6+'Mérleg fejl.'!I6</f>
        <v>852128</v>
      </c>
      <c r="J6" s="88">
        <f>'Mérleg műk.'!J6+'Mérleg fejl.'!J6</f>
        <v>683771</v>
      </c>
    </row>
    <row r="7" spans="1:10" ht="12.75">
      <c r="A7" s="81" t="s">
        <v>19</v>
      </c>
      <c r="B7" s="88">
        <f>'Mérleg műk.'!B7+'Mérleg fejl.'!B7</f>
        <v>56000</v>
      </c>
      <c r="C7" s="88">
        <f>'Mérleg műk.'!C7+'Mérleg fejl.'!C7</f>
        <v>0</v>
      </c>
      <c r="D7" s="88">
        <f>'Mérleg műk.'!D7+'Mérleg fejl.'!D7</f>
        <v>0</v>
      </c>
      <c r="E7" s="88">
        <f>'Mérleg műk.'!E7+'Mérleg fejl.'!E7</f>
        <v>0</v>
      </c>
      <c r="F7" s="83" t="s">
        <v>52</v>
      </c>
      <c r="G7" s="88">
        <f>'Mérleg műk.'!G7+'Mérleg fejl.'!G7</f>
        <v>82298</v>
      </c>
      <c r="H7" s="88">
        <f>'Mérleg műk.'!H7+'Mérleg fejl.'!H7</f>
        <v>82298</v>
      </c>
      <c r="I7" s="88">
        <f>'Mérleg műk.'!I7+'Mérleg fejl.'!I7</f>
        <v>82298</v>
      </c>
      <c r="J7" s="88">
        <f>'Mérleg műk.'!J7+'Mérleg fejl.'!J7</f>
        <v>18951</v>
      </c>
    </row>
    <row r="8" spans="1:10" ht="12.75">
      <c r="A8" s="81" t="s">
        <v>20</v>
      </c>
      <c r="B8" s="88">
        <f>'Mérleg műk.'!B8+'Mérleg fejl.'!B8</f>
        <v>0</v>
      </c>
      <c r="C8" s="88">
        <f>'Mérleg műk.'!C8+'Mérleg fejl.'!C8</f>
        <v>0</v>
      </c>
      <c r="D8" s="88">
        <f>'Mérleg műk.'!D8+'Mérleg fejl.'!D8</f>
        <v>0</v>
      </c>
      <c r="E8" s="88">
        <f>'Mérleg műk.'!E8+'Mérleg fejl.'!E8</f>
        <v>0</v>
      </c>
      <c r="F8" s="81" t="s">
        <v>22</v>
      </c>
      <c r="G8" s="88">
        <f>'Mérleg műk.'!G8+'Mérleg fejl.'!G8</f>
        <v>1599441</v>
      </c>
      <c r="H8" s="88">
        <f>'Mérleg műk.'!H8+'Mérleg fejl.'!H8</f>
        <v>1990625</v>
      </c>
      <c r="I8" s="88">
        <f>'Mérleg műk.'!I8+'Mérleg fejl.'!I8</f>
        <v>2001340</v>
      </c>
      <c r="J8" s="88">
        <f>'Mérleg műk.'!J8+'Mérleg fejl.'!J8</f>
        <v>864284</v>
      </c>
    </row>
    <row r="9" spans="1:10" ht="12.75">
      <c r="A9" s="81" t="s">
        <v>21</v>
      </c>
      <c r="B9" s="88">
        <f>'Mérleg műk.'!B9+'Mérleg fejl.'!B9</f>
        <v>0</v>
      </c>
      <c r="C9" s="88">
        <f>'Mérleg műk.'!C9+'Mérleg fejl.'!C9</f>
        <v>0</v>
      </c>
      <c r="D9" s="88">
        <f>'Mérleg műk.'!D9+'Mérleg fejl.'!D9</f>
        <v>0</v>
      </c>
      <c r="E9" s="88">
        <f>'Mérleg műk.'!E9+'Mérleg fejl.'!E9</f>
        <v>0</v>
      </c>
      <c r="F9" s="81" t="s">
        <v>15</v>
      </c>
      <c r="G9" s="88">
        <f>'Mérleg műk.'!G9+'Mérleg fejl.'!G9</f>
        <v>0</v>
      </c>
      <c r="H9" s="88">
        <f>'Mérleg műk.'!H9+'Mérleg fejl.'!H9</f>
        <v>0</v>
      </c>
      <c r="I9" s="88">
        <f>'Mérleg műk.'!I9+'Mérleg fejl.'!I9</f>
        <v>0</v>
      </c>
      <c r="J9" s="88">
        <f>'Mérleg műk.'!J9+'Mérleg fejl.'!J9</f>
        <v>0</v>
      </c>
    </row>
    <row r="10" spans="1:10" ht="12.75">
      <c r="A10" s="81" t="s">
        <v>32</v>
      </c>
      <c r="B10" s="88">
        <f>'Mérleg műk.'!B10+'Mérleg fejl.'!B10</f>
        <v>0</v>
      </c>
      <c r="C10" s="88">
        <f>'Mérleg műk.'!C10+'Mérleg fejl.'!C10</f>
        <v>0</v>
      </c>
      <c r="D10" s="88">
        <f>'Mérleg műk.'!D10+'Mérleg fejl.'!D10</f>
        <v>0</v>
      </c>
      <c r="E10" s="88">
        <f>'Mérleg műk.'!E10+'Mérleg fejl.'!E10</f>
        <v>0</v>
      </c>
      <c r="F10" s="83" t="s">
        <v>53</v>
      </c>
      <c r="G10" s="88">
        <f>'Mérleg műk.'!G10+'Mérleg fejl.'!G10</f>
        <v>1380577</v>
      </c>
      <c r="H10" s="88">
        <f>'Mérleg műk.'!H10+'Mérleg fejl.'!H10</f>
        <v>1678425</v>
      </c>
      <c r="I10" s="88">
        <f>'Mérleg műk.'!I10+'Mérleg fejl.'!I10</f>
        <v>1689140</v>
      </c>
      <c r="J10" s="88">
        <f>'Mérleg műk.'!J10+'Mérleg fejl.'!J10</f>
        <v>722975</v>
      </c>
    </row>
    <row r="11" spans="1:10" ht="12.75">
      <c r="A11" s="81" t="s">
        <v>11</v>
      </c>
      <c r="B11" s="88">
        <f>'Mérleg műk.'!B11+'Mérleg fejl.'!B11</f>
        <v>56000</v>
      </c>
      <c r="C11" s="88">
        <f>'Mérleg műk.'!C11+'Mérleg fejl.'!C11</f>
        <v>0</v>
      </c>
      <c r="D11" s="88">
        <f>'Mérleg műk.'!D11+'Mérleg fejl.'!D11</f>
        <v>0</v>
      </c>
      <c r="E11" s="88">
        <f>'Mérleg műk.'!E11+'Mérleg fejl.'!E11</f>
        <v>0</v>
      </c>
      <c r="F11" s="83" t="s">
        <v>54</v>
      </c>
      <c r="G11" s="88">
        <f>'Mérleg műk.'!G11+'Mérleg fejl.'!G11</f>
        <v>218864</v>
      </c>
      <c r="H11" s="88">
        <f>'Mérleg műk.'!H11+'Mérleg fejl.'!H11</f>
        <v>312200</v>
      </c>
      <c r="I11" s="88">
        <f>'Mérleg műk.'!I11+'Mérleg fejl.'!I11</f>
        <v>312200</v>
      </c>
      <c r="J11" s="88">
        <f>'Mérleg műk.'!J11+'Mérleg fejl.'!J11</f>
        <v>141309</v>
      </c>
    </row>
    <row r="12" spans="1:10" ht="12.75">
      <c r="A12" s="81" t="s">
        <v>23</v>
      </c>
      <c r="B12" s="88">
        <f>'Mérleg műk.'!B12+'Mérleg fejl.'!B12</f>
        <v>4849264</v>
      </c>
      <c r="C12" s="88">
        <f>'Mérleg műk.'!C12+'Mérleg fejl.'!C12</f>
        <v>4880955</v>
      </c>
      <c r="D12" s="88">
        <f>'Mérleg műk.'!D12+'Mérleg fejl.'!D12</f>
        <v>4886243</v>
      </c>
      <c r="E12" s="88">
        <f>'Mérleg műk.'!E12+'Mérleg fejl.'!E12</f>
        <v>683970</v>
      </c>
      <c r="F12" s="83" t="s">
        <v>55</v>
      </c>
      <c r="G12" s="88">
        <f>'Mérleg műk.'!G12+'Mérleg fejl.'!G12</f>
        <v>204350</v>
      </c>
      <c r="H12" s="88">
        <f>'Mérleg műk.'!H12+'Mérleg fejl.'!H12</f>
        <v>204514</v>
      </c>
      <c r="I12" s="88">
        <f>'Mérleg műk.'!I12+'Mérleg fejl.'!I12</f>
        <v>210764</v>
      </c>
      <c r="J12" s="88">
        <f>'Mérleg műk.'!J12+'Mérleg fejl.'!J12</f>
        <v>30131</v>
      </c>
    </row>
    <row r="13" spans="1:10" ht="12.75">
      <c r="A13" s="81" t="s">
        <v>33</v>
      </c>
      <c r="B13" s="88">
        <f>'Mérleg műk.'!B13+'Mérleg fejl.'!B13</f>
        <v>303069</v>
      </c>
      <c r="C13" s="88">
        <f>'Mérleg műk.'!C13+'Mérleg fejl.'!C13</f>
        <v>323901</v>
      </c>
      <c r="D13" s="88">
        <f>'Mérleg műk.'!D13+'Mérleg fejl.'!D13</f>
        <v>329189</v>
      </c>
      <c r="E13" s="88">
        <f>'Mérleg műk.'!E13+'Mérleg fejl.'!E13</f>
        <v>103736</v>
      </c>
      <c r="F13" s="83" t="s">
        <v>56</v>
      </c>
      <c r="G13" s="88">
        <f>'Mérleg műk.'!G13+'Mérleg fejl.'!G13</f>
        <v>5415889</v>
      </c>
      <c r="H13" s="88">
        <f>'Mérleg műk.'!H13+'Mérleg fejl.'!H13</f>
        <v>5739275</v>
      </c>
      <c r="I13" s="88">
        <f>'Mérleg műk.'!I13+'Mérleg fejl.'!I13</f>
        <v>5717299</v>
      </c>
      <c r="J13" s="88">
        <f>'Mérleg műk.'!J13+'Mérleg fejl.'!J13</f>
        <v>1049273</v>
      </c>
    </row>
    <row r="14" spans="1:10" ht="12.75">
      <c r="A14" s="81" t="s">
        <v>34</v>
      </c>
      <c r="B14" s="88">
        <f>'Mérleg műk.'!B14+'Mérleg fejl.'!B14</f>
        <v>117112</v>
      </c>
      <c r="C14" s="88">
        <f>'Mérleg műk.'!C14+'Mérleg fejl.'!C14</f>
        <v>117112</v>
      </c>
      <c r="D14" s="88">
        <f>'Mérleg műk.'!D14+'Mérleg fejl.'!D14</f>
        <v>129000</v>
      </c>
      <c r="E14" s="88">
        <f>'Mérleg műk.'!E14+'Mérleg fejl.'!E14</f>
        <v>65654</v>
      </c>
      <c r="F14" s="83" t="s">
        <v>57</v>
      </c>
      <c r="G14" s="88">
        <f>'Mérleg műk.'!G14+'Mérleg fejl.'!G14</f>
        <v>692813</v>
      </c>
      <c r="H14" s="88">
        <f>'Mérleg műk.'!H14+'Mérleg fejl.'!H14</f>
        <v>1802917</v>
      </c>
      <c r="I14" s="88">
        <f>'Mérleg műk.'!I14+'Mérleg fejl.'!I14</f>
        <v>1815404</v>
      </c>
      <c r="J14" s="88">
        <f>'Mérleg műk.'!J14+'Mérleg fejl.'!J14</f>
        <v>0</v>
      </c>
    </row>
    <row r="15" spans="1:10" ht="12.75">
      <c r="A15" s="81" t="s">
        <v>35</v>
      </c>
      <c r="B15" s="88">
        <f>'Mérleg műk.'!B15+'Mérleg fejl.'!B15</f>
        <v>4546195</v>
      </c>
      <c r="C15" s="88">
        <f>'Mérleg műk.'!C15+'Mérleg fejl.'!C15</f>
        <v>4557054</v>
      </c>
      <c r="D15" s="88">
        <f>'Mérleg műk.'!D15+'Mérleg fejl.'!D15</f>
        <v>4557054</v>
      </c>
      <c r="E15" s="88">
        <f>'Mérleg műk.'!E15+'Mérleg fejl.'!E15</f>
        <v>580234</v>
      </c>
      <c r="F15" s="81" t="s">
        <v>15</v>
      </c>
      <c r="G15" s="88">
        <f>'Mérleg műk.'!G15+'Mérleg fejl.'!G15</f>
        <v>0</v>
      </c>
      <c r="H15" s="88">
        <f>'Mérleg műk.'!H15+'Mérleg fejl.'!H15</f>
        <v>0</v>
      </c>
      <c r="I15" s="88">
        <f>'Mérleg műk.'!I15+'Mérleg fejl.'!I15</f>
        <v>0</v>
      </c>
      <c r="J15" s="88">
        <f>'Mérleg műk.'!J15+'Mérleg fejl.'!J15</f>
        <v>0</v>
      </c>
    </row>
    <row r="16" spans="1:10" ht="12.75">
      <c r="A16" s="81" t="s">
        <v>25</v>
      </c>
      <c r="B16" s="88">
        <f>'Mérleg műk.'!B16+'Mérleg fejl.'!B16</f>
        <v>1796873</v>
      </c>
      <c r="C16" s="88">
        <f>'Mérleg műk.'!C16+'Mérleg fejl.'!C16</f>
        <v>1722812</v>
      </c>
      <c r="D16" s="88">
        <f>'Mérleg műk.'!D16+'Mérleg fejl.'!D16</f>
        <v>1723044</v>
      </c>
      <c r="E16" s="88">
        <f>'Mérleg műk.'!E16+'Mérleg fejl.'!E16</f>
        <v>935607</v>
      </c>
      <c r="F16" s="81" t="s">
        <v>24</v>
      </c>
      <c r="G16" s="88">
        <f>'Mérleg műk.'!G16+'Mérleg fejl.'!G16</f>
        <v>0</v>
      </c>
      <c r="H16" s="88">
        <f>'Mérleg műk.'!H16+'Mérleg fejl.'!H16</f>
        <v>0</v>
      </c>
      <c r="I16" s="88">
        <f>'Mérleg műk.'!I16+'Mérleg fejl.'!I16</f>
        <v>0</v>
      </c>
      <c r="J16" s="88">
        <f>'Mérleg műk.'!J16+'Mérleg fejl.'!J16</f>
        <v>0</v>
      </c>
    </row>
    <row r="17" spans="1:10" ht="12.75">
      <c r="A17" s="83" t="s">
        <v>47</v>
      </c>
      <c r="B17" s="88">
        <f>'Mérleg műk.'!B17+'Mérleg fejl.'!B17</f>
        <v>326573</v>
      </c>
      <c r="C17" s="88">
        <f>'Mérleg műk.'!C17+'Mérleg fejl.'!C17</f>
        <v>322469</v>
      </c>
      <c r="D17" s="88">
        <f>'Mérleg műk.'!D17+'Mérleg fejl.'!D17</f>
        <v>322469</v>
      </c>
      <c r="E17" s="88">
        <f>'Mérleg műk.'!E17+'Mérleg fejl.'!E17</f>
        <v>119189</v>
      </c>
      <c r="F17" s="81" t="s">
        <v>105</v>
      </c>
      <c r="G17" s="88">
        <f>'Mérleg műk.'!G17+'Mérleg fejl.'!G17</f>
        <v>125665</v>
      </c>
      <c r="H17" s="88">
        <f>'Mérleg műk.'!H17+'Mérleg fejl.'!H17</f>
        <v>1632989</v>
      </c>
      <c r="I17" s="88">
        <f>'Mérleg műk.'!I17+'Mérleg fejl.'!I17</f>
        <v>1629976</v>
      </c>
      <c r="J17" s="88">
        <f>'Mérleg műk.'!J17+'Mérleg fejl.'!J17</f>
        <v>0</v>
      </c>
    </row>
    <row r="18" spans="1:10" ht="12.75">
      <c r="A18" s="81" t="s">
        <v>26</v>
      </c>
      <c r="B18" s="88">
        <f>'Mérleg műk.'!B18+'Mérleg fejl.'!B18</f>
        <v>1389000</v>
      </c>
      <c r="C18" s="88">
        <f>'Mérleg műk.'!C18+'Mérleg fejl.'!C18</f>
        <v>1319043</v>
      </c>
      <c r="D18" s="88">
        <f>'Mérleg műk.'!D18+'Mérleg fejl.'!D18</f>
        <v>1319275</v>
      </c>
      <c r="E18" s="88">
        <f>'Mérleg műk.'!E18+'Mérleg fejl.'!E18</f>
        <v>600666</v>
      </c>
      <c r="F18" s="81" t="s">
        <v>36</v>
      </c>
      <c r="G18" s="88">
        <f>'Mérleg műk.'!G18+'Mérleg fejl.'!G18</f>
        <v>567148</v>
      </c>
      <c r="H18" s="88">
        <f>'Mérleg műk.'!H18+'Mérleg fejl.'!H18</f>
        <v>169928</v>
      </c>
      <c r="I18" s="88">
        <f>'Mérleg műk.'!I18+'Mérleg fejl.'!I18</f>
        <v>185428</v>
      </c>
      <c r="J18" s="88">
        <f>'Mérleg műk.'!J18+'Mérleg fejl.'!J18</f>
        <v>0</v>
      </c>
    </row>
    <row r="19" spans="1:10" ht="12.75">
      <c r="A19" s="81" t="s">
        <v>27</v>
      </c>
      <c r="B19" s="88">
        <f>'Mérleg műk.'!B19+'Mérleg fejl.'!B19</f>
        <v>80000</v>
      </c>
      <c r="C19" s="88">
        <f>'Mérleg műk.'!C19+'Mérleg fejl.'!C19</f>
        <v>80000</v>
      </c>
      <c r="D19" s="88">
        <f>'Mérleg műk.'!D19+'Mérleg fejl.'!D19</f>
        <v>80000</v>
      </c>
      <c r="E19" s="88">
        <f>'Mérleg műk.'!E19+'Mérleg fejl.'!E19</f>
        <v>215340</v>
      </c>
      <c r="F19" s="83" t="s">
        <v>58</v>
      </c>
      <c r="G19" s="88">
        <f>'Mérleg műk.'!G19+'Mérleg fejl.'!G19</f>
        <v>19000</v>
      </c>
      <c r="H19" s="88">
        <f>'Mérleg műk.'!H19+'Mérleg fejl.'!H19</f>
        <v>151266</v>
      </c>
      <c r="I19" s="88">
        <f>'Mérleg műk.'!I19+'Mérleg fejl.'!I19</f>
        <v>151266</v>
      </c>
      <c r="J19" s="88">
        <f>'Mérleg műk.'!J19+'Mérleg fejl.'!J19</f>
        <v>35100</v>
      </c>
    </row>
    <row r="20" spans="1:10" ht="12.75">
      <c r="A20" s="83" t="s">
        <v>10</v>
      </c>
      <c r="B20" s="88">
        <f>'Mérleg műk.'!B20+'Mérleg fejl.'!B20</f>
        <v>1300</v>
      </c>
      <c r="C20" s="88">
        <f>'Mérleg műk.'!C20+'Mérleg fejl.'!C20</f>
        <v>1300</v>
      </c>
      <c r="D20" s="88">
        <f>'Mérleg műk.'!D20+'Mérleg fejl.'!D20</f>
        <v>1300</v>
      </c>
      <c r="E20" s="88">
        <f>'Mérleg műk.'!E20+'Mérleg fejl.'!E20</f>
        <v>412</v>
      </c>
      <c r="F20" s="83" t="s">
        <v>107</v>
      </c>
      <c r="G20" s="88">
        <f>'Mérleg műk.'!G20+'Mérleg fejl.'!G20</f>
        <v>0</v>
      </c>
      <c r="H20" s="88">
        <f>'Mérleg műk.'!H20+'Mérleg fejl.'!H20</f>
        <v>0</v>
      </c>
      <c r="I20" s="88">
        <f>'Mérleg műk.'!I20+'Mérleg fejl.'!I20</f>
        <v>0</v>
      </c>
      <c r="J20" s="88">
        <f>'Mérleg műk.'!J20+'Mérleg fejl.'!J20</f>
        <v>0</v>
      </c>
    </row>
    <row r="21" spans="1:10" ht="12.75">
      <c r="A21" s="83" t="s">
        <v>59</v>
      </c>
      <c r="B21" s="88">
        <f>'Mérleg műk.'!B21+'Mérleg fejl.'!B21</f>
        <v>40454</v>
      </c>
      <c r="C21" s="88">
        <f>'Mérleg műk.'!C21+'Mérleg fejl.'!C21</f>
        <v>40454</v>
      </c>
      <c r="D21" s="88">
        <f>'Mérleg műk.'!D21+'Mérleg fejl.'!D21</f>
        <v>40454</v>
      </c>
      <c r="E21" s="88">
        <f>'Mérleg műk.'!E21+'Mérleg fejl.'!E21</f>
        <v>10439</v>
      </c>
      <c r="F21" s="83"/>
      <c r="G21" s="88">
        <f>'Mérleg műk.'!G21+'Mérleg fejl.'!G21</f>
        <v>0</v>
      </c>
      <c r="H21" s="88">
        <f>'Mérleg műk.'!H21+'Mérleg fejl.'!H21</f>
        <v>0</v>
      </c>
      <c r="I21" s="88">
        <f>'Mérleg műk.'!I21+'Mérleg fejl.'!I21</f>
        <v>0</v>
      </c>
      <c r="J21" s="88">
        <f>'Mérleg műk.'!J21+'Mérleg fejl.'!J21</f>
        <v>0</v>
      </c>
    </row>
    <row r="22" spans="1:10" s="87" customFormat="1" ht="12.75">
      <c r="A22" s="83" t="s">
        <v>106</v>
      </c>
      <c r="B22" s="88">
        <f>'Mérleg műk.'!B22+'Mérleg fejl.'!B22</f>
        <v>0</v>
      </c>
      <c r="C22" s="88">
        <f>'Mérleg műk.'!C22+'Mérleg fejl.'!C22</f>
        <v>0</v>
      </c>
      <c r="D22" s="88">
        <f>'Mérleg műk.'!D22+'Mérleg fejl.'!D22</f>
        <v>0</v>
      </c>
      <c r="E22" s="88">
        <f>'Mérleg műk.'!E22+'Mérleg fejl.'!E22</f>
        <v>0</v>
      </c>
      <c r="F22" s="81"/>
      <c r="G22" s="88">
        <f>'Mérleg műk.'!G22+'Mérleg fejl.'!G22</f>
        <v>0</v>
      </c>
      <c r="H22" s="88">
        <f>'Mérleg műk.'!H22+'Mérleg fejl.'!H22</f>
        <v>0</v>
      </c>
      <c r="I22" s="88">
        <f>'Mérleg műk.'!I22+'Mérleg fejl.'!I22</f>
        <v>0</v>
      </c>
      <c r="J22" s="88">
        <f>'Mérleg műk.'!J22+'Mérleg fejl.'!J22</f>
        <v>0</v>
      </c>
    </row>
    <row r="23" spans="1:10" ht="12.75">
      <c r="A23" s="85" t="s">
        <v>60</v>
      </c>
      <c r="B23" s="88">
        <f>'Mérleg műk.'!B23+'Mérleg fejl.'!B23</f>
        <v>8234029</v>
      </c>
      <c r="C23" s="88">
        <f>'Mérleg műk.'!C23+'Mérleg fejl.'!C23</f>
        <v>8189849</v>
      </c>
      <c r="D23" s="88">
        <f>'Mérleg műk.'!D23+'Mérleg fejl.'!D23</f>
        <v>8206781</v>
      </c>
      <c r="E23" s="88">
        <f>'Mérleg műk.'!E23+'Mérleg fejl.'!E23</f>
        <v>2472051</v>
      </c>
      <c r="F23" s="85" t="s">
        <v>61</v>
      </c>
      <c r="G23" s="88">
        <f>'Mérleg műk.'!G23+'Mérleg fejl.'!G23</f>
        <v>9803852</v>
      </c>
      <c r="H23" s="88">
        <f>'Mérleg műk.'!H23+'Mérleg fejl.'!H23</f>
        <v>11967092</v>
      </c>
      <c r="I23" s="88">
        <f>'Mérleg műk.'!I23+'Mérleg fejl.'!I23</f>
        <v>11984024</v>
      </c>
      <c r="J23" s="88">
        <f>'Mérleg műk.'!J23+'Mérleg fejl.'!J23</f>
        <v>3144281</v>
      </c>
    </row>
    <row r="24" spans="1:10" ht="12.75">
      <c r="A24" s="81"/>
      <c r="B24" s="88">
        <f>'Mérleg műk.'!B24+'Mérleg fejl.'!B24</f>
        <v>0</v>
      </c>
      <c r="C24" s="88">
        <f>'Mérleg műk.'!C24+'Mérleg fejl.'!C24</f>
        <v>0</v>
      </c>
      <c r="D24" s="88">
        <f>'Mérleg műk.'!D24+'Mérleg fejl.'!D24</f>
        <v>0</v>
      </c>
      <c r="E24" s="88">
        <f>'Mérleg műk.'!E24+'Mérleg fejl.'!E24</f>
        <v>0</v>
      </c>
      <c r="F24" s="81"/>
      <c r="G24" s="88">
        <f>'Mérleg műk.'!G24+'Mérleg fejl.'!G24</f>
        <v>0</v>
      </c>
      <c r="H24" s="88">
        <f>'Mérleg műk.'!H24+'Mérleg fejl.'!H24</f>
        <v>0</v>
      </c>
      <c r="I24" s="88">
        <f>'Mérleg műk.'!I24+'Mérleg fejl.'!I24</f>
        <v>0</v>
      </c>
      <c r="J24" s="88">
        <f>'Mérleg műk.'!J24+'Mérleg fejl.'!J24</f>
        <v>0</v>
      </c>
    </row>
    <row r="25" spans="1:10" ht="12.75">
      <c r="A25" s="83" t="s">
        <v>114</v>
      </c>
      <c r="B25" s="88">
        <f>'Mérleg műk.'!B25+'Mérleg fejl.'!B25</f>
        <v>1569823</v>
      </c>
      <c r="C25" s="88">
        <f>'Mérleg műk.'!C25+'Mérleg fejl.'!C25</f>
        <v>3777243</v>
      </c>
      <c r="D25" s="88">
        <f>'Mérleg műk.'!D25+'Mérleg fejl.'!D25</f>
        <v>3777243</v>
      </c>
      <c r="E25" s="88">
        <f>'Mérleg műk.'!E25+'Mérleg fejl.'!E25</f>
        <v>4477639</v>
      </c>
      <c r="F25" s="83" t="s">
        <v>115</v>
      </c>
      <c r="G25" s="88">
        <f>'Mérleg műk.'!G25+'Mérleg fejl.'!G25</f>
        <v>0</v>
      </c>
      <c r="H25" s="88">
        <f>'Mérleg műk.'!H25+'Mérleg fejl.'!H25</f>
        <v>0</v>
      </c>
      <c r="I25" s="88">
        <f>'Mérleg műk.'!I25+'Mérleg fejl.'!I25</f>
        <v>0</v>
      </c>
      <c r="J25" s="88">
        <f>'Mérleg műk.'!J25+'Mérleg fejl.'!J25</f>
        <v>0</v>
      </c>
    </row>
    <row r="26" spans="1:10" ht="12.75">
      <c r="A26" s="83" t="s">
        <v>125</v>
      </c>
      <c r="B26" s="88">
        <f>'Mérleg műk.'!B26+'Mérleg fejl.'!B26</f>
        <v>1569823</v>
      </c>
      <c r="C26" s="88">
        <f>'Mérleg műk.'!C26+'Mérleg fejl.'!C26</f>
        <v>3777243</v>
      </c>
      <c r="D26" s="88">
        <f>'Mérleg műk.'!D26+'Mérleg fejl.'!D26</f>
        <v>3777243</v>
      </c>
      <c r="E26" s="88">
        <f>'Mérleg műk.'!E26+'Mérleg fejl.'!E26</f>
        <v>3777243</v>
      </c>
      <c r="F26" s="83" t="s">
        <v>63</v>
      </c>
      <c r="G26" s="88">
        <f>'Mérleg műk.'!G26+'Mérleg fejl.'!G26</f>
        <v>0</v>
      </c>
      <c r="H26" s="88">
        <f>'Mérleg műk.'!H26+'Mérleg fejl.'!H26</f>
        <v>0</v>
      </c>
      <c r="I26" s="88">
        <f>'Mérleg műk.'!I26+'Mérleg fejl.'!I26</f>
        <v>0</v>
      </c>
      <c r="J26" s="88">
        <f>'Mérleg műk.'!J26+'Mérleg fejl.'!J26</f>
        <v>0</v>
      </c>
    </row>
    <row r="27" spans="1:10" s="86" customFormat="1" ht="12.75">
      <c r="A27" s="83" t="s">
        <v>62</v>
      </c>
      <c r="B27" s="88">
        <f>'Mérleg műk.'!B27+'Mérleg fejl.'!B27</f>
        <v>0</v>
      </c>
      <c r="C27" s="88">
        <f>'Mérleg műk.'!C27+'Mérleg fejl.'!C27</f>
        <v>0</v>
      </c>
      <c r="D27" s="88">
        <f>'Mérleg műk.'!D27+'Mérleg fejl.'!D27</f>
        <v>0</v>
      </c>
      <c r="E27" s="88">
        <f>'Mérleg műk.'!E27+'Mérleg fejl.'!E27</f>
        <v>0</v>
      </c>
      <c r="F27" s="83"/>
      <c r="G27" s="88">
        <f>'Mérleg műk.'!G27+'Mérleg fejl.'!G27</f>
        <v>0</v>
      </c>
      <c r="H27" s="88">
        <f>'Mérleg műk.'!H27+'Mérleg fejl.'!H27</f>
        <v>0</v>
      </c>
      <c r="I27" s="88">
        <f>'Mérleg műk.'!I27+'Mérleg fejl.'!I27</f>
        <v>0</v>
      </c>
      <c r="J27" s="88">
        <f>'Mérleg műk.'!J27+'Mérleg fejl.'!J27</f>
        <v>0</v>
      </c>
    </row>
    <row r="28" spans="1:10" s="86" customFormat="1" ht="12.75">
      <c r="A28" s="83" t="s">
        <v>64</v>
      </c>
      <c r="B28" s="88">
        <f>'Mérleg műk.'!B28+'Mérleg fejl.'!B28</f>
        <v>0</v>
      </c>
      <c r="C28" s="88">
        <f>'Mérleg műk.'!C28+'Mérleg fejl.'!C28</f>
        <v>0</v>
      </c>
      <c r="D28" s="88">
        <f>'Mérleg műk.'!D28+'Mérleg fejl.'!D28</f>
        <v>0</v>
      </c>
      <c r="E28" s="88">
        <f>'Mérleg műk.'!E28+'Mérleg fejl.'!E28</f>
        <v>700396</v>
      </c>
      <c r="F28" s="83" t="s">
        <v>65</v>
      </c>
      <c r="G28" s="88">
        <f>'Mérleg műk.'!G28+'Mérleg fejl.'!G28</f>
        <v>0</v>
      </c>
      <c r="H28" s="88">
        <f>'Mérleg műk.'!H28+'Mérleg fejl.'!H28</f>
        <v>0</v>
      </c>
      <c r="I28" s="88">
        <f>'Mérleg műk.'!I28+'Mérleg fejl.'!I28</f>
        <v>0</v>
      </c>
      <c r="J28" s="88">
        <f>'Mérleg műk.'!J28+'Mérleg fejl.'!J28</f>
        <v>0</v>
      </c>
    </row>
    <row r="29" spans="1:10" ht="12.75">
      <c r="A29" s="83" t="s">
        <v>117</v>
      </c>
      <c r="B29" s="88">
        <f>'Mérleg műk.'!B29+'Mérleg fejl.'!B29</f>
        <v>0</v>
      </c>
      <c r="C29" s="88">
        <f>'Mérleg műk.'!C29+'Mérleg fejl.'!C29</f>
        <v>0</v>
      </c>
      <c r="D29" s="88">
        <f>'Mérleg műk.'!D29+'Mérleg fejl.'!D29</f>
        <v>0</v>
      </c>
      <c r="E29" s="88">
        <f>'Mérleg műk.'!E29+'Mérleg fejl.'!E29</f>
        <v>0</v>
      </c>
      <c r="F29" s="83" t="s">
        <v>116</v>
      </c>
      <c r="G29" s="88">
        <f>'Mérleg műk.'!G29+'Mérleg fejl.'!G29</f>
        <v>0</v>
      </c>
      <c r="H29" s="88">
        <f>'Mérleg műk.'!H29+'Mérleg fejl.'!H29</f>
        <v>0</v>
      </c>
      <c r="I29" s="88">
        <f>'Mérleg műk.'!I29+'Mérleg fejl.'!I29</f>
        <v>0</v>
      </c>
      <c r="J29" s="88">
        <f>'Mérleg műk.'!J29+'Mérleg fejl.'!J29</f>
        <v>0</v>
      </c>
    </row>
    <row r="30" spans="1:10" s="165" customFormat="1" ht="15">
      <c r="A30" s="166" t="s">
        <v>87</v>
      </c>
      <c r="B30" s="208">
        <f>'Mérleg műk.'!B30+'Mérleg fejl.'!B30</f>
        <v>9803852</v>
      </c>
      <c r="C30" s="208">
        <f>'Mérleg műk.'!C30+'Mérleg fejl.'!C30</f>
        <v>11967092</v>
      </c>
      <c r="D30" s="208">
        <f>'Mérleg műk.'!D30+'Mérleg fejl.'!D30</f>
        <v>11984024</v>
      </c>
      <c r="E30" s="208">
        <f>'Mérleg műk.'!E30+'Mérleg fejl.'!E30</f>
        <v>6949690</v>
      </c>
      <c r="F30" s="209" t="s">
        <v>99</v>
      </c>
      <c r="G30" s="208">
        <f>'Mérleg műk.'!G30+'Mérleg fejl.'!G30</f>
        <v>9803852</v>
      </c>
      <c r="H30" s="208">
        <f>'Mérleg műk.'!H30+'Mérleg fejl.'!H30</f>
        <v>11967092</v>
      </c>
      <c r="I30" s="208">
        <f>'Mérleg műk.'!I30+'Mérleg fejl.'!I30</f>
        <v>11984024</v>
      </c>
      <c r="J30" s="208">
        <f>'Mérleg műk.'!J30+'Mérleg fejl.'!J30</f>
        <v>3144281</v>
      </c>
    </row>
    <row r="31" spans="1:10" ht="15.75">
      <c r="A31" s="81"/>
      <c r="B31" s="88">
        <f>'Mérleg műk.'!B31+'Mérleg fejl.'!B31</f>
        <v>0</v>
      </c>
      <c r="C31" s="81"/>
      <c r="D31" s="81"/>
      <c r="E31" s="81"/>
      <c r="F31" s="29" t="s">
        <v>28</v>
      </c>
      <c r="G31" s="88">
        <f>'Mérleg műk.'!G31+'Mérleg fejl.'!G31</f>
        <v>0</v>
      </c>
      <c r="H31" s="88">
        <f>'Mérleg műk.'!H31+'Mérleg fejl.'!H31</f>
        <v>0</v>
      </c>
      <c r="I31" s="88">
        <f>'Mérleg műk.'!I31+'Mérleg fejl.'!I31</f>
        <v>0</v>
      </c>
      <c r="J31" s="88">
        <f>'Mérleg műk.'!J31+'Mérleg fejl.'!J31</f>
        <v>3805409</v>
      </c>
    </row>
    <row r="32" ht="12.75">
      <c r="I32" s="84"/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90" r:id="rId3"/>
  <headerFooter alignWithMargins="0">
    <oddHeader>&amp;C&amp;"Arial,Félkövér"&amp;16Mohács város Önkormányzata 2020. évi  összevont pénzügyi mérlege
(eFt)&amp;R3. melléklet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view="pageLayout" zoomScaleNormal="85" workbookViewId="0" topLeftCell="A1">
      <selection activeCell="D38" sqref="D38"/>
    </sheetView>
  </sheetViews>
  <sheetFormatPr defaultColWidth="9.140625" defaultRowHeight="12.75"/>
  <cols>
    <col min="1" max="1" width="44.57421875" style="1" customWidth="1"/>
    <col min="2" max="2" width="13.7109375" style="6" customWidth="1"/>
    <col min="3" max="3" width="13.7109375" style="8" customWidth="1"/>
    <col min="4" max="4" width="14.28125" style="8" customWidth="1"/>
    <col min="5" max="5" width="12.8515625" style="8" customWidth="1"/>
    <col min="6" max="6" width="9.140625" style="145" customWidth="1"/>
    <col min="7" max="7" width="9.28125" style="145" bestFit="1" customWidth="1"/>
    <col min="8" max="16384" width="9.140625" style="145" customWidth="1"/>
  </cols>
  <sheetData>
    <row r="1" spans="1:5" ht="15">
      <c r="A1" s="255"/>
      <c r="B1" s="256"/>
      <c r="C1" s="257"/>
      <c r="D1" s="257"/>
      <c r="E1" s="257" t="s">
        <v>160</v>
      </c>
    </row>
    <row r="2" spans="1:5" ht="31.5" customHeight="1">
      <c r="A2" s="294" t="s">
        <v>30</v>
      </c>
      <c r="B2" s="295"/>
      <c r="C2" s="295"/>
      <c r="D2" s="295"/>
      <c r="E2" s="296"/>
    </row>
    <row r="3" spans="1:5" ht="47.25" customHeight="1">
      <c r="A3" s="56" t="s">
        <v>80</v>
      </c>
      <c r="B3" s="102" t="str">
        <f>'Üres mintatábla'!B3</f>
        <v>2020. évi eredeti</v>
      </c>
      <c r="C3" s="102" t="str">
        <f>'Üres mintatábla'!C3</f>
        <v>I. pótktgv</v>
      </c>
      <c r="D3" s="102" t="str">
        <f>'Üres mintatábla'!D3</f>
        <v>II. pótktgv</v>
      </c>
      <c r="E3" s="102" t="str">
        <f>'Üres mintatábla'!E3</f>
        <v>I. félévi teljesítés</v>
      </c>
    </row>
    <row r="4" spans="1:5" ht="15">
      <c r="A4" s="41" t="s">
        <v>79</v>
      </c>
      <c r="B4" s="112"/>
      <c r="C4" s="112"/>
      <c r="D4" s="112"/>
      <c r="E4" s="112"/>
    </row>
    <row r="5" spans="1:5" ht="15">
      <c r="A5" s="41" t="s">
        <v>76</v>
      </c>
      <c r="B5" s="112">
        <v>9500</v>
      </c>
      <c r="C5" s="112">
        <v>6800</v>
      </c>
      <c r="D5" s="112">
        <v>6800</v>
      </c>
      <c r="E5" s="112">
        <v>6710</v>
      </c>
    </row>
    <row r="6" spans="1:5" ht="15">
      <c r="A6" s="41" t="s">
        <v>77</v>
      </c>
      <c r="B6" s="112"/>
      <c r="C6" s="112"/>
      <c r="D6" s="112"/>
      <c r="E6" s="112">
        <v>47967</v>
      </c>
    </row>
    <row r="7" spans="1:5" ht="15">
      <c r="A7" s="41" t="s">
        <v>68</v>
      </c>
      <c r="B7" s="113"/>
      <c r="C7" s="113"/>
      <c r="D7" s="113"/>
      <c r="E7" s="113">
        <v>24518</v>
      </c>
    </row>
    <row r="8" spans="1:5" s="146" customFormat="1" ht="15">
      <c r="A8" s="51" t="s">
        <v>69</v>
      </c>
      <c r="B8" s="120">
        <f>B9+B10</f>
        <v>4546195</v>
      </c>
      <c r="C8" s="120">
        <f>C9+C10</f>
        <v>4557054</v>
      </c>
      <c r="D8" s="120">
        <f>D9+D10</f>
        <v>4557054</v>
      </c>
      <c r="E8" s="120">
        <f>E9+E10</f>
        <v>580234</v>
      </c>
    </row>
    <row r="9" spans="1:5" ht="15">
      <c r="A9" s="41" t="s">
        <v>85</v>
      </c>
      <c r="B9" s="113"/>
      <c r="C9" s="113"/>
      <c r="D9" s="113"/>
      <c r="E9" s="113"/>
    </row>
    <row r="10" spans="1:5" ht="15">
      <c r="A10" s="41" t="s">
        <v>86</v>
      </c>
      <c r="B10" s="113">
        <v>4546195</v>
      </c>
      <c r="C10" s="113">
        <v>4557054</v>
      </c>
      <c r="D10" s="113">
        <v>4557054</v>
      </c>
      <c r="E10" s="113">
        <v>580234</v>
      </c>
    </row>
    <row r="11" spans="1:5" ht="15">
      <c r="A11" s="41" t="s">
        <v>70</v>
      </c>
      <c r="B11" s="113"/>
      <c r="C11" s="113"/>
      <c r="D11" s="113"/>
      <c r="E11" s="113"/>
    </row>
    <row r="12" spans="1:5" ht="15">
      <c r="A12" s="41" t="s">
        <v>71</v>
      </c>
      <c r="B12" s="113"/>
      <c r="C12" s="113"/>
      <c r="D12" s="113"/>
      <c r="E12" s="113"/>
    </row>
    <row r="13" spans="1:5" ht="15">
      <c r="A13" s="41" t="s">
        <v>44</v>
      </c>
      <c r="B13" s="113"/>
      <c r="C13" s="113"/>
      <c r="D13" s="113"/>
      <c r="E13" s="113"/>
    </row>
    <row r="14" spans="1:5" ht="15">
      <c r="A14" s="41" t="s">
        <v>72</v>
      </c>
      <c r="B14" s="113"/>
      <c r="C14" s="113"/>
      <c r="D14" s="113"/>
      <c r="E14" s="113"/>
    </row>
    <row r="15" spans="1:5" ht="15">
      <c r="A15" s="41" t="s">
        <v>73</v>
      </c>
      <c r="B15" s="113"/>
      <c r="C15" s="113"/>
      <c r="D15" s="113"/>
      <c r="E15" s="113"/>
    </row>
    <row r="16" spans="1:5" ht="15">
      <c r="A16" s="41" t="s">
        <v>66</v>
      </c>
      <c r="B16" s="113"/>
      <c r="C16" s="113"/>
      <c r="D16" s="113"/>
      <c r="E16" s="113">
        <v>700396</v>
      </c>
    </row>
    <row r="17" spans="1:5" ht="15">
      <c r="A17" s="41" t="s">
        <v>67</v>
      </c>
      <c r="B17" s="113">
        <v>1569823</v>
      </c>
      <c r="C17" s="113">
        <v>1569823</v>
      </c>
      <c r="D17" s="113">
        <v>1569823</v>
      </c>
      <c r="E17" s="113">
        <v>1569823</v>
      </c>
    </row>
    <row r="18" spans="1:5" ht="15">
      <c r="A18" s="41" t="s">
        <v>74</v>
      </c>
      <c r="B18" s="113">
        <v>80000</v>
      </c>
      <c r="C18" s="113">
        <v>80000</v>
      </c>
      <c r="D18" s="113">
        <v>80000</v>
      </c>
      <c r="E18" s="113">
        <v>137044</v>
      </c>
    </row>
    <row r="19" spans="1:5" ht="15">
      <c r="A19" s="41" t="s">
        <v>78</v>
      </c>
      <c r="B19" s="114">
        <v>40454</v>
      </c>
      <c r="C19" s="114">
        <v>40454</v>
      </c>
      <c r="D19" s="114">
        <v>40454</v>
      </c>
      <c r="E19" s="114">
        <v>8939</v>
      </c>
    </row>
    <row r="20" spans="1:5" ht="15">
      <c r="A20" s="41" t="s">
        <v>75</v>
      </c>
      <c r="B20" s="113"/>
      <c r="C20" s="113"/>
      <c r="D20" s="113"/>
      <c r="E20" s="112"/>
    </row>
    <row r="21" spans="1:5" ht="15">
      <c r="A21" s="115" t="s">
        <v>48</v>
      </c>
      <c r="B21" s="113">
        <f>139127+17214</f>
        <v>156341</v>
      </c>
      <c r="C21" s="113">
        <v>156341</v>
      </c>
      <c r="D21" s="113">
        <v>156341</v>
      </c>
      <c r="E21" s="116">
        <v>0</v>
      </c>
    </row>
    <row r="22" spans="1:5" ht="15">
      <c r="A22" s="115"/>
      <c r="B22" s="113"/>
      <c r="C22" s="113"/>
      <c r="D22" s="113"/>
      <c r="E22" s="116"/>
    </row>
    <row r="23" spans="1:5" ht="15">
      <c r="A23" s="115"/>
      <c r="B23" s="113"/>
      <c r="C23" s="113"/>
      <c r="D23" s="113"/>
      <c r="E23" s="116"/>
    </row>
    <row r="24" spans="1:5" ht="15.75">
      <c r="A24" s="63" t="s">
        <v>87</v>
      </c>
      <c r="B24" s="90">
        <f>SUM(B4:B23)-B9-B10</f>
        <v>6402313</v>
      </c>
      <c r="C24" s="90">
        <f>SUM(C4:C23)-C9-C10</f>
        <v>6410472</v>
      </c>
      <c r="D24" s="90">
        <f>SUM(D4:D23)-D9-D10</f>
        <v>6410472</v>
      </c>
      <c r="E24" s="90">
        <f>SUM(E4:E23)-E9-E10</f>
        <v>3075631</v>
      </c>
    </row>
    <row r="25" spans="1:5" ht="15.75">
      <c r="A25" s="258" t="s">
        <v>81</v>
      </c>
      <c r="B25" s="112"/>
      <c r="C25" s="112"/>
      <c r="D25" s="113"/>
      <c r="E25" s="112"/>
    </row>
    <row r="26" spans="1:5" ht="15">
      <c r="A26" s="51" t="s">
        <v>88</v>
      </c>
      <c r="B26" s="112"/>
      <c r="C26" s="112"/>
      <c r="D26" s="113"/>
      <c r="E26" s="112">
        <v>17026</v>
      </c>
    </row>
    <row r="27" spans="1:5" ht="15">
      <c r="A27" s="51" t="s">
        <v>89</v>
      </c>
      <c r="B27" s="112"/>
      <c r="C27" s="112"/>
      <c r="D27" s="113"/>
      <c r="E27" s="112">
        <v>2854</v>
      </c>
    </row>
    <row r="28" spans="1:5" ht="15">
      <c r="A28" s="51" t="s">
        <v>90</v>
      </c>
      <c r="B28" s="89">
        <f>B29+B30</f>
        <v>0</v>
      </c>
      <c r="C28" s="89">
        <f>C29+C30</f>
        <v>0</v>
      </c>
      <c r="D28" s="89"/>
      <c r="E28" s="89">
        <v>235105</v>
      </c>
    </row>
    <row r="29" spans="1:5" ht="15">
      <c r="A29" s="51" t="s">
        <v>38</v>
      </c>
      <c r="B29" s="112"/>
      <c r="C29" s="112"/>
      <c r="D29" s="112"/>
      <c r="E29" s="112"/>
    </row>
    <row r="30" spans="1:5" ht="15">
      <c r="A30" s="51" t="s">
        <v>103</v>
      </c>
      <c r="B30" s="112"/>
      <c r="C30" s="112"/>
      <c r="D30" s="112"/>
      <c r="E30" s="112"/>
    </row>
    <row r="31" spans="1:5" ht="15">
      <c r="A31" s="51" t="s">
        <v>91</v>
      </c>
      <c r="B31" s="112"/>
      <c r="C31" s="112"/>
      <c r="D31" s="112"/>
      <c r="E31" s="112"/>
    </row>
    <row r="32" spans="1:5" ht="15">
      <c r="A32" s="51" t="s">
        <v>92</v>
      </c>
      <c r="B32" s="113">
        <v>203000</v>
      </c>
      <c r="C32" s="113">
        <v>203000</v>
      </c>
      <c r="D32" s="113">
        <v>203000</v>
      </c>
      <c r="E32" s="113">
        <v>29967</v>
      </c>
    </row>
    <row r="33" spans="1:7" ht="15">
      <c r="A33" s="51" t="s">
        <v>93</v>
      </c>
      <c r="B33" s="113">
        <v>5394301</v>
      </c>
      <c r="C33" s="113">
        <v>5574078</v>
      </c>
      <c r="D33" s="113">
        <v>5558578</v>
      </c>
      <c r="E33" s="113">
        <v>981437</v>
      </c>
      <c r="G33" s="147"/>
    </row>
    <row r="34" spans="1:5" ht="15">
      <c r="A34" s="51" t="s">
        <v>94</v>
      </c>
      <c r="B34" s="113">
        <v>218864</v>
      </c>
      <c r="C34" s="113">
        <v>312200</v>
      </c>
      <c r="D34" s="113">
        <v>312200</v>
      </c>
      <c r="E34" s="113">
        <v>141309</v>
      </c>
    </row>
    <row r="35" spans="1:5" ht="15">
      <c r="A35" s="51" t="s">
        <v>95</v>
      </c>
      <c r="B35" s="113"/>
      <c r="C35" s="113"/>
      <c r="D35" s="113"/>
      <c r="E35" s="113"/>
    </row>
    <row r="36" spans="1:5" ht="15">
      <c r="A36" s="51" t="s">
        <v>96</v>
      </c>
      <c r="B36" s="113"/>
      <c r="C36" s="113"/>
      <c r="D36" s="113"/>
      <c r="E36" s="113"/>
    </row>
    <row r="37" spans="1:5" ht="15">
      <c r="A37" s="51" t="s">
        <v>97</v>
      </c>
      <c r="B37" s="113">
        <f>549934+17214</f>
        <v>567148</v>
      </c>
      <c r="C37" s="113">
        <v>169928</v>
      </c>
      <c r="D37" s="113">
        <v>185428</v>
      </c>
      <c r="E37" s="113">
        <v>0</v>
      </c>
    </row>
    <row r="38" spans="1:5" ht="15">
      <c r="A38" s="51" t="s">
        <v>98</v>
      </c>
      <c r="B38" s="113"/>
      <c r="C38" s="112"/>
      <c r="D38" s="113"/>
      <c r="E38" s="113"/>
    </row>
    <row r="39" spans="1:5" ht="15">
      <c r="A39" s="51" t="s">
        <v>164</v>
      </c>
      <c r="B39" s="112"/>
      <c r="C39" s="112"/>
      <c r="D39" s="112"/>
      <c r="E39" s="112"/>
    </row>
    <row r="40" spans="1:5" ht="15">
      <c r="A40" s="62" t="s">
        <v>49</v>
      </c>
      <c r="B40" s="112">
        <v>19000</v>
      </c>
      <c r="C40" s="112">
        <v>151266</v>
      </c>
      <c r="D40" s="112">
        <v>151266</v>
      </c>
      <c r="E40" s="112">
        <v>35100</v>
      </c>
    </row>
    <row r="41" spans="1:5" ht="15.75">
      <c r="A41" s="63" t="s">
        <v>99</v>
      </c>
      <c r="B41" s="259">
        <f>SUM(B25:B28)+SUM(B31:B40)</f>
        <v>6402313</v>
      </c>
      <c r="C41" s="259">
        <f>SUM(C25:C28)+SUM(C31:C40)</f>
        <v>6410472</v>
      </c>
      <c r="D41" s="259">
        <f>SUM(D25:D28)+SUM(D31:D40)</f>
        <v>6410472</v>
      </c>
      <c r="E41" s="259">
        <f>SUM(E25:E28)+SUM(E31:E40)</f>
        <v>1442798</v>
      </c>
    </row>
    <row r="42" spans="1:5" s="232" customFormat="1" ht="15.75">
      <c r="A42" s="231" t="s">
        <v>28</v>
      </c>
      <c r="B42" s="260">
        <f>B24-B41</f>
        <v>0</v>
      </c>
      <c r="C42" s="260">
        <f>C24-C41</f>
        <v>0</v>
      </c>
      <c r="D42" s="260">
        <f>D24-D41</f>
        <v>0</v>
      </c>
      <c r="E42" s="260">
        <f>E24-E41</f>
        <v>1632833</v>
      </c>
    </row>
    <row r="43" ht="15">
      <c r="A43" s="9"/>
    </row>
    <row r="44" spans="1:5" ht="12.75">
      <c r="A44" s="3"/>
      <c r="B44" s="10"/>
      <c r="C44" s="7"/>
      <c r="D44" s="7"/>
      <c r="E44" s="7"/>
    </row>
    <row r="45" ht="15">
      <c r="A45" s="9"/>
    </row>
    <row r="46" ht="15">
      <c r="A46" s="9"/>
    </row>
    <row r="47" ht="15">
      <c r="A47" s="109"/>
    </row>
    <row r="48" ht="15">
      <c r="A48" s="9"/>
    </row>
    <row r="49" ht="15">
      <c r="A49" s="9"/>
    </row>
    <row r="50" ht="15">
      <c r="A50" s="9"/>
    </row>
  </sheetData>
  <sheetProtection/>
  <mergeCells count="1">
    <mergeCell ref="A2:E2"/>
  </mergeCells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&amp;C&amp;"Arial,Félkövér"&amp;16Az Önkormányzat 2020. évi felújítási
és felhalmozási költségvetése
(e Ft)&amp;R9/B.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4"/>
  <sheetViews>
    <sheetView zoomScale="86" zoomScaleNormal="86" zoomScaleSheetLayoutView="75" workbookViewId="0" topLeftCell="A1">
      <selection activeCell="A32" sqref="A32"/>
    </sheetView>
  </sheetViews>
  <sheetFormatPr defaultColWidth="9.140625" defaultRowHeight="12.75"/>
  <cols>
    <col min="1" max="1" width="46.140625" style="58" customWidth="1"/>
    <col min="2" max="4" width="13.00390625" style="58" customWidth="1"/>
    <col min="5" max="5" width="15.8515625" style="58" customWidth="1"/>
    <col min="6" max="6" width="43.7109375" style="58" customWidth="1"/>
    <col min="7" max="10" width="13.00390625" style="58" customWidth="1"/>
    <col min="11" max="11" width="43.7109375" style="58" customWidth="1"/>
    <col min="12" max="15" width="13.00390625" style="58" customWidth="1"/>
    <col min="16" max="16" width="45.421875" style="58" customWidth="1"/>
    <col min="17" max="17" width="14.28125" style="58" customWidth="1"/>
    <col min="18" max="18" width="12.140625" style="58" customWidth="1"/>
    <col min="19" max="19" width="12.421875" style="58" customWidth="1"/>
    <col min="20" max="20" width="12.7109375" style="58" customWidth="1"/>
    <col min="21" max="21" width="48.140625" style="58" customWidth="1"/>
    <col min="22" max="22" width="14.28125" style="58" customWidth="1"/>
    <col min="23" max="24" width="13.7109375" style="58" customWidth="1"/>
    <col min="25" max="25" width="15.57421875" style="58" customWidth="1"/>
    <col min="26" max="26" width="48.140625" style="58" customWidth="1"/>
    <col min="27" max="27" width="14.28125" style="58" customWidth="1"/>
    <col min="28" max="29" width="13.7109375" style="58" customWidth="1"/>
    <col min="30" max="30" width="15.57421875" style="58" customWidth="1"/>
    <col min="31" max="16384" width="9.140625" style="58" customWidth="1"/>
  </cols>
  <sheetData>
    <row r="1" spans="1:30" s="57" customFormat="1" ht="15">
      <c r="A1" s="121"/>
      <c r="B1" s="121"/>
      <c r="C1" s="121"/>
      <c r="D1" s="121"/>
      <c r="E1" s="123" t="s">
        <v>102</v>
      </c>
      <c r="F1" s="121"/>
      <c r="G1" s="121"/>
      <c r="H1" s="122"/>
      <c r="I1" s="121"/>
      <c r="J1" s="122" t="s">
        <v>161</v>
      </c>
      <c r="K1" s="121"/>
      <c r="L1" s="121"/>
      <c r="M1" s="122"/>
      <c r="N1" s="121"/>
      <c r="O1" s="122" t="s">
        <v>162</v>
      </c>
      <c r="P1" s="121"/>
      <c r="Q1" s="121"/>
      <c r="R1" s="122"/>
      <c r="S1" s="121"/>
      <c r="T1" s="14" t="s">
        <v>167</v>
      </c>
      <c r="U1" s="121"/>
      <c r="V1" s="121"/>
      <c r="W1" s="122"/>
      <c r="X1" s="121"/>
      <c r="Y1" s="14" t="s">
        <v>163</v>
      </c>
      <c r="Z1" s="121"/>
      <c r="AA1" s="121"/>
      <c r="AB1" s="122"/>
      <c r="AC1" s="121"/>
      <c r="AD1" s="14" t="s">
        <v>196</v>
      </c>
    </row>
    <row r="2" spans="1:30" s="142" customFormat="1" ht="30" customHeight="1">
      <c r="A2" s="292" t="s">
        <v>149</v>
      </c>
      <c r="B2" s="292"/>
      <c r="C2" s="292"/>
      <c r="D2" s="292"/>
      <c r="E2" s="292"/>
      <c r="F2" s="297" t="s">
        <v>150</v>
      </c>
      <c r="G2" s="297"/>
      <c r="H2" s="297"/>
      <c r="I2" s="297"/>
      <c r="J2" s="297"/>
      <c r="K2" s="297" t="s">
        <v>180</v>
      </c>
      <c r="L2" s="297"/>
      <c r="M2" s="297"/>
      <c r="N2" s="297"/>
      <c r="O2" s="297"/>
      <c r="P2" s="297" t="s">
        <v>122</v>
      </c>
      <c r="Q2" s="297"/>
      <c r="R2" s="297"/>
      <c r="S2" s="297"/>
      <c r="T2" s="297"/>
      <c r="U2" s="298" t="s">
        <v>152</v>
      </c>
      <c r="V2" s="297"/>
      <c r="W2" s="297"/>
      <c r="X2" s="297"/>
      <c r="Y2" s="297"/>
      <c r="Z2" s="298" t="s">
        <v>40</v>
      </c>
      <c r="AA2" s="297"/>
      <c r="AB2" s="297"/>
      <c r="AC2" s="297"/>
      <c r="AD2" s="297"/>
    </row>
    <row r="3" spans="1:30" s="143" customFormat="1" ht="54" customHeight="1">
      <c r="A3" s="102" t="s">
        <v>80</v>
      </c>
      <c r="B3" s="102" t="str">
        <f>'Üres mintatábla'!$B$3</f>
        <v>2020. évi eredeti</v>
      </c>
      <c r="C3" s="102" t="str">
        <f>'Üres mintatábla'!$C$3</f>
        <v>I. pótktgv</v>
      </c>
      <c r="D3" s="102" t="str">
        <f>'Üres mintatábla'!$D$3</f>
        <v>II. pótktgv</v>
      </c>
      <c r="E3" s="102" t="str">
        <f>'Üres mintatábla'!$E$3</f>
        <v>I. félévi teljesítés</v>
      </c>
      <c r="F3" s="102" t="s">
        <v>80</v>
      </c>
      <c r="G3" s="102" t="str">
        <f>'Üres mintatábla'!$B$3</f>
        <v>2020. évi eredeti</v>
      </c>
      <c r="H3" s="102" t="str">
        <f>'Üres mintatábla'!$C$3</f>
        <v>I. pótktgv</v>
      </c>
      <c r="I3" s="102" t="str">
        <f>'Üres mintatábla'!$D$3</f>
        <v>II. pótktgv</v>
      </c>
      <c r="J3" s="102" t="str">
        <f>'Üres mintatábla'!$E$3</f>
        <v>I. félévi teljesítés</v>
      </c>
      <c r="K3" s="102" t="s">
        <v>80</v>
      </c>
      <c r="L3" s="102" t="str">
        <f>'Üres mintatábla'!$B$3</f>
        <v>2020. évi eredeti</v>
      </c>
      <c r="M3" s="102" t="str">
        <f>'Üres mintatábla'!$C$3</f>
        <v>I. pótktgv</v>
      </c>
      <c r="N3" s="102" t="str">
        <f>'Üres mintatábla'!$D$3</f>
        <v>II. pótktgv</v>
      </c>
      <c r="O3" s="102" t="str">
        <f>'Üres mintatábla'!$E$3</f>
        <v>I. félévi teljesítés</v>
      </c>
      <c r="P3" s="74" t="s">
        <v>80</v>
      </c>
      <c r="Q3" s="102" t="str">
        <f>'Üres mintatábla'!$B$3</f>
        <v>2020. évi eredeti</v>
      </c>
      <c r="R3" s="102" t="str">
        <f>'Üres mintatábla'!$C$3</f>
        <v>I. pótktgv</v>
      </c>
      <c r="S3" s="102" t="str">
        <f>'Üres mintatábla'!$D$3</f>
        <v>II. pótktgv</v>
      </c>
      <c r="T3" s="102" t="str">
        <f>'Üres mintatábla'!$E$3</f>
        <v>I. félévi teljesítés</v>
      </c>
      <c r="U3" s="74" t="s">
        <v>80</v>
      </c>
      <c r="V3" s="102" t="str">
        <f>'Üres mintatábla'!$B$3</f>
        <v>2020. évi eredeti</v>
      </c>
      <c r="W3" s="102" t="str">
        <f>'Üres mintatábla'!$C$3</f>
        <v>I. pótktgv</v>
      </c>
      <c r="X3" s="102" t="str">
        <f>'Üres mintatábla'!$D$3</f>
        <v>II. pótktgv</v>
      </c>
      <c r="Y3" s="102" t="str">
        <f>'Üres mintatábla'!$E$3</f>
        <v>I. félévi teljesítés</v>
      </c>
      <c r="Z3" s="74" t="s">
        <v>80</v>
      </c>
      <c r="AA3" s="102" t="str">
        <f>'Üres mintatábla'!$B$3</f>
        <v>2020. évi eredeti</v>
      </c>
      <c r="AB3" s="102" t="str">
        <f>'Üres mintatábla'!$C$3</f>
        <v>I. pótktgv</v>
      </c>
      <c r="AC3" s="102" t="str">
        <f>'Üres mintatábla'!$D$3</f>
        <v>II. pótktgv</v>
      </c>
      <c r="AD3" s="102" t="str">
        <f>'Üres mintatábla'!$E$3</f>
        <v>I. félévi teljesítés</v>
      </c>
    </row>
    <row r="4" spans="1:30" s="233" customFormat="1" ht="15" customHeight="1">
      <c r="A4" s="52" t="str">
        <f>'Üres mintatábla'!$A4</f>
        <v>1.Közhatalmi bevételek</v>
      </c>
      <c r="B4" s="69">
        <f>G4+L4+Q4+V4+AA4</f>
        <v>1300</v>
      </c>
      <c r="C4" s="69">
        <f>H4+M4+R4+W4+AB4</f>
        <v>1300</v>
      </c>
      <c r="D4" s="69">
        <f>I4+N4+S4+X4+AC4</f>
        <v>1300</v>
      </c>
      <c r="E4" s="69">
        <f>J4+O4+T4+Y4+AD4</f>
        <v>412</v>
      </c>
      <c r="F4" s="52" t="str">
        <f>'Üres mintatábla'!$A4</f>
        <v>1.Közhatalmi bevételek</v>
      </c>
      <c r="G4" s="70">
        <v>300</v>
      </c>
      <c r="H4" s="70">
        <v>300</v>
      </c>
      <c r="I4" s="70">
        <v>300</v>
      </c>
      <c r="J4" s="70">
        <v>140</v>
      </c>
      <c r="K4" s="52" t="str">
        <f>'Üres mintatábla'!$A4</f>
        <v>1.Közhatalmi bevételek</v>
      </c>
      <c r="L4" s="70">
        <v>1000</v>
      </c>
      <c r="M4" s="70">
        <v>1000</v>
      </c>
      <c r="N4" s="70">
        <v>1000</v>
      </c>
      <c r="O4" s="70">
        <v>272</v>
      </c>
      <c r="P4" s="52" t="str">
        <f>'Üres mintatábla'!$A4</f>
        <v>1.Közhatalmi bevételek</v>
      </c>
      <c r="Q4" s="45"/>
      <c r="R4" s="45"/>
      <c r="S4" s="45"/>
      <c r="T4" s="45"/>
      <c r="U4" s="52" t="str">
        <f>'Üres mintatábla'!$A4</f>
        <v>1.Közhatalmi bevételek</v>
      </c>
      <c r="V4" s="49"/>
      <c r="W4" s="49"/>
      <c r="X4" s="42"/>
      <c r="Y4" s="42"/>
      <c r="Z4" s="52" t="str">
        <f>'Üres mintatábla'!$A4</f>
        <v>1.Közhatalmi bevételek</v>
      </c>
      <c r="AA4" s="59"/>
      <c r="AB4" s="59"/>
      <c r="AC4" s="59"/>
      <c r="AD4" s="59"/>
    </row>
    <row r="5" spans="1:30" s="233" customFormat="1" ht="15">
      <c r="A5" s="52" t="str">
        <f>'Üres mintatábla'!$A5</f>
        <v>2.Intézményi működési bevételek</v>
      </c>
      <c r="B5" s="69">
        <f aca="true" t="shared" si="0" ref="B5:B22">G5+L5+Q5+V5+AA5</f>
        <v>213323</v>
      </c>
      <c r="C5" s="69">
        <f aca="true" t="shared" si="1" ref="C5:C22">H5+M5+R5+W5+AB5</f>
        <v>211915</v>
      </c>
      <c r="D5" s="69">
        <f aca="true" t="shared" si="2" ref="D5:D22">I5+N5+S5+X5+AC5</f>
        <v>211915</v>
      </c>
      <c r="E5" s="69">
        <f aca="true" t="shared" si="3" ref="E5:E22">J5+O5+T5+Y5+AD5</f>
        <v>80770</v>
      </c>
      <c r="F5" s="52" t="str">
        <f>'Üres mintatábla'!$A5</f>
        <v>2.Intézményi működési bevételek</v>
      </c>
      <c r="G5" s="70">
        <v>121265</v>
      </c>
      <c r="H5" s="70">
        <v>121265</v>
      </c>
      <c r="I5" s="70">
        <v>121265</v>
      </c>
      <c r="J5" s="70">
        <v>45454</v>
      </c>
      <c r="K5" s="52" t="str">
        <f>'Üres mintatábla'!$A5</f>
        <v>2.Intézményi működési bevételek</v>
      </c>
      <c r="L5" s="70">
        <v>17050</v>
      </c>
      <c r="M5" s="70">
        <v>17049</v>
      </c>
      <c r="N5" s="70">
        <v>17049</v>
      </c>
      <c r="O5" s="70">
        <v>8527</v>
      </c>
      <c r="P5" s="52" t="str">
        <f>'Üres mintatábla'!$A5</f>
        <v>2.Intézményi működési bevételek</v>
      </c>
      <c r="Q5" s="36">
        <v>68000</v>
      </c>
      <c r="R5" s="36">
        <v>66594</v>
      </c>
      <c r="S5" s="36">
        <v>66594</v>
      </c>
      <c r="T5" s="36">
        <v>24420</v>
      </c>
      <c r="U5" s="52" t="str">
        <f>'Üres mintatábla'!$A5</f>
        <v>2.Intézményi működési bevételek</v>
      </c>
      <c r="V5" s="49">
        <v>1600</v>
      </c>
      <c r="W5" s="49">
        <v>1600</v>
      </c>
      <c r="X5" s="49">
        <v>1600</v>
      </c>
      <c r="Y5" s="49">
        <v>992</v>
      </c>
      <c r="Z5" s="52" t="str">
        <f>'Üres mintatábla'!$A5</f>
        <v>2.Intézményi működési bevételek</v>
      </c>
      <c r="AA5" s="173">
        <f>700+4708</f>
        <v>5408</v>
      </c>
      <c r="AB5" s="173">
        <v>5407</v>
      </c>
      <c r="AC5" s="59">
        <v>5407</v>
      </c>
      <c r="AD5" s="59">
        <v>1377</v>
      </c>
    </row>
    <row r="6" spans="1:30" s="233" customFormat="1" ht="15">
      <c r="A6" s="52" t="str">
        <f>'Üres mintatábla'!$A6</f>
        <v>3.ÁFA bevételek, visszatérülések</v>
      </c>
      <c r="B6" s="69">
        <f t="shared" si="0"/>
        <v>93434</v>
      </c>
      <c r="C6" s="69">
        <f t="shared" si="1"/>
        <v>93434</v>
      </c>
      <c r="D6" s="69">
        <f t="shared" si="2"/>
        <v>93434</v>
      </c>
      <c r="E6" s="69">
        <f t="shared" si="3"/>
        <v>26889</v>
      </c>
      <c r="F6" s="52" t="str">
        <f>'Üres mintatábla'!$A6</f>
        <v>3.ÁFA bevételek, visszatérülések</v>
      </c>
      <c r="G6" s="70">
        <v>42234</v>
      </c>
      <c r="H6" s="70">
        <v>42234</v>
      </c>
      <c r="I6" s="70">
        <v>42234</v>
      </c>
      <c r="J6" s="70">
        <v>11981</v>
      </c>
      <c r="K6" s="52" t="str">
        <f>'Üres mintatábla'!$A6</f>
        <v>3.ÁFA bevételek, visszatérülések</v>
      </c>
      <c r="L6" s="70">
        <v>3700</v>
      </c>
      <c r="M6" s="70">
        <v>3700</v>
      </c>
      <c r="N6" s="70">
        <v>3700</v>
      </c>
      <c r="O6" s="70">
        <v>1514</v>
      </c>
      <c r="P6" s="52" t="str">
        <f>'Üres mintatábla'!$A6</f>
        <v>3.ÁFA bevételek, visszatérülések</v>
      </c>
      <c r="Q6" s="36">
        <v>47500</v>
      </c>
      <c r="R6" s="36">
        <v>47500</v>
      </c>
      <c r="S6" s="36">
        <v>47500</v>
      </c>
      <c r="T6" s="36">
        <v>13394</v>
      </c>
      <c r="U6" s="52" t="str">
        <f>'Üres mintatábla'!$A6</f>
        <v>3.ÁFA bevételek, visszatérülések</v>
      </c>
      <c r="V6" s="49"/>
      <c r="W6" s="49"/>
      <c r="X6" s="49"/>
      <c r="Y6" s="49"/>
      <c r="Z6" s="52" t="str">
        <f>'Üres mintatábla'!$A6</f>
        <v>3.ÁFA bevételek, visszatérülések</v>
      </c>
      <c r="AA6" s="59"/>
      <c r="AB6" s="59"/>
      <c r="AC6" s="59"/>
      <c r="AD6" s="59"/>
    </row>
    <row r="7" spans="1:30" s="233" customFormat="1" ht="15">
      <c r="A7" s="52" t="str">
        <f>'Üres mintatábla'!$A7</f>
        <v>4.Felhalmozási</v>
      </c>
      <c r="B7" s="69">
        <f t="shared" si="0"/>
        <v>0</v>
      </c>
      <c r="C7" s="69">
        <f t="shared" si="1"/>
        <v>0</v>
      </c>
      <c r="D7" s="69">
        <f t="shared" si="2"/>
        <v>0</v>
      </c>
      <c r="E7" s="69">
        <f t="shared" si="3"/>
        <v>5811</v>
      </c>
      <c r="F7" s="52" t="str">
        <f>'Üres mintatábla'!$A7</f>
        <v>4.Felhalmozási</v>
      </c>
      <c r="G7" s="70">
        <v>0</v>
      </c>
      <c r="H7" s="70">
        <v>0</v>
      </c>
      <c r="I7" s="70">
        <v>0</v>
      </c>
      <c r="J7" s="70">
        <v>5811</v>
      </c>
      <c r="K7" s="52" t="str">
        <f>'Üres mintatábla'!$A7</f>
        <v>4.Felhalmozási</v>
      </c>
      <c r="L7" s="70">
        <v>0</v>
      </c>
      <c r="M7" s="70">
        <v>0</v>
      </c>
      <c r="N7" s="70">
        <v>0</v>
      </c>
      <c r="O7" s="70">
        <v>0</v>
      </c>
      <c r="P7" s="52" t="str">
        <f>'Üres mintatábla'!$A7</f>
        <v>4.Felhalmozási</v>
      </c>
      <c r="Q7" s="36"/>
      <c r="R7" s="36"/>
      <c r="S7" s="36"/>
      <c r="T7" s="36"/>
      <c r="U7" s="52" t="str">
        <f>'Üres mintatábla'!$A7</f>
        <v>4.Felhalmozási</v>
      </c>
      <c r="V7" s="36"/>
      <c r="W7" s="36"/>
      <c r="X7" s="36"/>
      <c r="Y7" s="36"/>
      <c r="Z7" s="52" t="str">
        <f>'Üres mintatábla'!$A7</f>
        <v>4.Felhalmozási</v>
      </c>
      <c r="AA7" s="59"/>
      <c r="AB7" s="59"/>
      <c r="AC7" s="59"/>
      <c r="AD7" s="59"/>
    </row>
    <row r="8" spans="1:30" s="234" customFormat="1" ht="15">
      <c r="A8" s="52" t="str">
        <f>'Üres mintatábla'!$A8</f>
        <v>5.Támogatások átvett pénzeszközök</v>
      </c>
      <c r="B8" s="69">
        <f t="shared" si="0"/>
        <v>179357</v>
      </c>
      <c r="C8" s="69">
        <f t="shared" si="1"/>
        <v>200070</v>
      </c>
      <c r="D8" s="69">
        <f t="shared" si="2"/>
        <v>200070</v>
      </c>
      <c r="E8" s="69">
        <f t="shared" si="3"/>
        <v>37963</v>
      </c>
      <c r="F8" s="52" t="str">
        <f>'Üres mintatábla'!$A8</f>
        <v>5.Támogatások átvett pénzeszközök</v>
      </c>
      <c r="G8" s="70">
        <v>160913</v>
      </c>
      <c r="H8" s="70">
        <v>185957</v>
      </c>
      <c r="I8" s="70">
        <v>185957</v>
      </c>
      <c r="J8" s="70">
        <v>37324</v>
      </c>
      <c r="K8" s="52" t="str">
        <f>'Üres mintatábla'!$A8</f>
        <v>5.Támogatások átvett pénzeszközök</v>
      </c>
      <c r="L8" s="70">
        <v>13444</v>
      </c>
      <c r="M8" s="70">
        <v>9113</v>
      </c>
      <c r="N8" s="70">
        <v>9113</v>
      </c>
      <c r="O8" s="70">
        <v>0</v>
      </c>
      <c r="P8" s="52" t="str">
        <f>'Üres mintatábla'!$A8</f>
        <v>5.Támogatások átvett pénzeszközök</v>
      </c>
      <c r="Q8" s="66">
        <f>Q9+Q10</f>
        <v>0</v>
      </c>
      <c r="R8" s="66">
        <f>R9+R10</f>
        <v>0</v>
      </c>
      <c r="S8" s="66">
        <f>S9+S10</f>
        <v>0</v>
      </c>
      <c r="T8" s="66">
        <f>T9+T10</f>
        <v>0</v>
      </c>
      <c r="U8" s="52" t="str">
        <f>'Üres mintatábla'!$A8</f>
        <v>5.Támogatások átvett pénzeszközök</v>
      </c>
      <c r="V8" s="73">
        <f>V9+V10</f>
        <v>5000</v>
      </c>
      <c r="W8" s="73">
        <f>W9+W10</f>
        <v>5000</v>
      </c>
      <c r="X8" s="73">
        <f>X9+X10</f>
        <v>5000</v>
      </c>
      <c r="Y8" s="73">
        <f>Y9+Y10</f>
        <v>639</v>
      </c>
      <c r="Z8" s="52" t="str">
        <f>'Üres mintatábla'!$A8</f>
        <v>5.Támogatások átvett pénzeszközök</v>
      </c>
      <c r="AA8" s="75">
        <f>AA9+AA10</f>
        <v>0</v>
      </c>
      <c r="AB8" s="75">
        <f>AB9+AB10</f>
        <v>0</v>
      </c>
      <c r="AC8" s="75">
        <f>AC9+AC10</f>
        <v>0</v>
      </c>
      <c r="AD8" s="75">
        <f>AD9+AD10</f>
        <v>0</v>
      </c>
    </row>
    <row r="9" spans="1:30" s="233" customFormat="1" ht="15">
      <c r="A9" s="52" t="str">
        <f>'Üres mintatábla'!$A9</f>
        <v>    -működésre</v>
      </c>
      <c r="B9" s="69">
        <f t="shared" si="0"/>
        <v>179357</v>
      </c>
      <c r="C9" s="69">
        <f t="shared" si="1"/>
        <v>200070</v>
      </c>
      <c r="D9" s="69">
        <f t="shared" si="2"/>
        <v>200070</v>
      </c>
      <c r="E9" s="69">
        <f t="shared" si="3"/>
        <v>37490</v>
      </c>
      <c r="F9" s="52" t="str">
        <f>'Üres mintatábla'!$A9</f>
        <v>    -működésre</v>
      </c>
      <c r="G9" s="70">
        <v>160913</v>
      </c>
      <c r="H9" s="70">
        <v>185957</v>
      </c>
      <c r="I9" s="70">
        <v>185957</v>
      </c>
      <c r="J9" s="70">
        <v>36851</v>
      </c>
      <c r="K9" s="52" t="str">
        <f>'Üres mintatábla'!$A9</f>
        <v>    -működésre</v>
      </c>
      <c r="L9" s="70">
        <v>13444</v>
      </c>
      <c r="M9" s="70">
        <v>9113</v>
      </c>
      <c r="N9" s="70">
        <v>9113</v>
      </c>
      <c r="O9" s="70">
        <v>0</v>
      </c>
      <c r="P9" s="52" t="str">
        <f>'Üres mintatábla'!$A9</f>
        <v>    -működésre</v>
      </c>
      <c r="Q9" s="36"/>
      <c r="R9" s="36"/>
      <c r="S9" s="36"/>
      <c r="T9" s="36"/>
      <c r="U9" s="52" t="str">
        <f>'Üres mintatábla'!$A9</f>
        <v>    -működésre</v>
      </c>
      <c r="V9" s="36">
        <v>5000</v>
      </c>
      <c r="W9" s="36">
        <v>5000</v>
      </c>
      <c r="X9" s="36">
        <v>5000</v>
      </c>
      <c r="Y9" s="36">
        <v>639</v>
      </c>
      <c r="Z9" s="52" t="str">
        <f>'Üres mintatábla'!$A9</f>
        <v>    -működésre</v>
      </c>
      <c r="AA9" s="59"/>
      <c r="AB9" s="59"/>
      <c r="AC9" s="59"/>
      <c r="AD9" s="59"/>
    </row>
    <row r="10" spans="1:30" s="233" customFormat="1" ht="15">
      <c r="A10" s="52" t="str">
        <f>'Üres mintatábla'!$A10</f>
        <v>    -felhalmozásra</v>
      </c>
      <c r="B10" s="69">
        <f t="shared" si="0"/>
        <v>0</v>
      </c>
      <c r="C10" s="69">
        <f t="shared" si="1"/>
        <v>0</v>
      </c>
      <c r="D10" s="69">
        <f t="shared" si="2"/>
        <v>0</v>
      </c>
      <c r="E10" s="69">
        <f t="shared" si="3"/>
        <v>473</v>
      </c>
      <c r="F10" s="52" t="str">
        <f>'Üres mintatábla'!$A10</f>
        <v>    -felhalmozásra</v>
      </c>
      <c r="G10" s="70">
        <v>0</v>
      </c>
      <c r="H10" s="70">
        <v>0</v>
      </c>
      <c r="I10" s="70">
        <v>0</v>
      </c>
      <c r="J10" s="70">
        <v>473</v>
      </c>
      <c r="K10" s="52" t="str">
        <f>'Üres mintatábla'!$A10</f>
        <v>    -felhalmozásra</v>
      </c>
      <c r="L10" s="70">
        <v>0</v>
      </c>
      <c r="M10" s="70">
        <v>0</v>
      </c>
      <c r="N10" s="70">
        <v>0</v>
      </c>
      <c r="O10" s="70">
        <v>0</v>
      </c>
      <c r="P10" s="52" t="str">
        <f>'Üres mintatábla'!$A10</f>
        <v>    -felhalmozásra</v>
      </c>
      <c r="Q10" s="36"/>
      <c r="R10" s="36"/>
      <c r="S10" s="36"/>
      <c r="T10" s="36"/>
      <c r="U10" s="52" t="str">
        <f>'Üres mintatábla'!$A10</f>
        <v>    -felhalmozásra</v>
      </c>
      <c r="V10" s="36"/>
      <c r="W10" s="36"/>
      <c r="X10" s="36"/>
      <c r="Y10" s="36"/>
      <c r="Z10" s="52" t="str">
        <f>'Üres mintatábla'!$A10</f>
        <v>    -felhalmozásra</v>
      </c>
      <c r="AA10" s="59"/>
      <c r="AB10" s="59"/>
      <c r="AC10" s="59"/>
      <c r="AD10" s="59"/>
    </row>
    <row r="11" spans="1:30" s="233" customFormat="1" ht="15">
      <c r="A11" s="52" t="str">
        <f>'Üres mintatábla'!$A11</f>
        <v>6.OEP-től átvett</v>
      </c>
      <c r="B11" s="69">
        <f t="shared" si="0"/>
        <v>0</v>
      </c>
      <c r="C11" s="69">
        <f t="shared" si="1"/>
        <v>0</v>
      </c>
      <c r="D11" s="69">
        <f t="shared" si="2"/>
        <v>0</v>
      </c>
      <c r="E11" s="69">
        <f t="shared" si="3"/>
        <v>0</v>
      </c>
      <c r="F11" s="52" t="str">
        <f>'Üres mintatábla'!$A11</f>
        <v>6.OEP-től átvett</v>
      </c>
      <c r="G11" s="70">
        <v>0</v>
      </c>
      <c r="H11" s="70">
        <v>0</v>
      </c>
      <c r="I11" s="70">
        <v>0</v>
      </c>
      <c r="J11" s="70">
        <v>0</v>
      </c>
      <c r="K11" s="52" t="str">
        <f>'Üres mintatábla'!$A11</f>
        <v>6.OEP-től átvett</v>
      </c>
      <c r="L11" s="70">
        <v>0</v>
      </c>
      <c r="M11" s="70">
        <v>0</v>
      </c>
      <c r="N11" s="70">
        <v>0</v>
      </c>
      <c r="O11" s="70">
        <v>0</v>
      </c>
      <c r="P11" s="52" t="str">
        <f>'Üres mintatábla'!$A11</f>
        <v>6.OEP-től átvett</v>
      </c>
      <c r="Q11" s="36"/>
      <c r="R11" s="36"/>
      <c r="S11" s="36"/>
      <c r="T11" s="36"/>
      <c r="U11" s="52" t="str">
        <f>'Üres mintatábla'!$A11</f>
        <v>6.OEP-től átvett</v>
      </c>
      <c r="V11" s="36"/>
      <c r="W11" s="36"/>
      <c r="X11" s="36"/>
      <c r="Y11" s="36"/>
      <c r="Z11" s="52" t="str">
        <f>'Üres mintatábla'!$A11</f>
        <v>6.OEP-től átvett</v>
      </c>
      <c r="AA11" s="61"/>
      <c r="AB11" s="61"/>
      <c r="AC11" s="61"/>
      <c r="AD11" s="61"/>
    </row>
    <row r="12" spans="1:30" s="233" customFormat="1" ht="15">
      <c r="A12" s="52" t="str">
        <f>'Üres mintatábla'!$A12</f>
        <v>7.Normativ állami támogatás</v>
      </c>
      <c r="B12" s="69">
        <f t="shared" si="0"/>
        <v>0</v>
      </c>
      <c r="C12" s="69">
        <f t="shared" si="1"/>
        <v>0</v>
      </c>
      <c r="D12" s="69">
        <f t="shared" si="2"/>
        <v>0</v>
      </c>
      <c r="E12" s="69">
        <f t="shared" si="3"/>
        <v>0</v>
      </c>
      <c r="F12" s="52" t="str">
        <f>'Üres mintatábla'!$A12</f>
        <v>7.Normativ állami támogatás</v>
      </c>
      <c r="G12" s="70">
        <v>0</v>
      </c>
      <c r="H12" s="70">
        <v>0</v>
      </c>
      <c r="I12" s="70">
        <v>0</v>
      </c>
      <c r="J12" s="70">
        <v>0</v>
      </c>
      <c r="K12" s="52" t="str">
        <f>'Üres mintatábla'!$A12</f>
        <v>7.Normativ állami támogatás</v>
      </c>
      <c r="L12" s="70">
        <v>0</v>
      </c>
      <c r="M12" s="70">
        <v>0</v>
      </c>
      <c r="N12" s="70">
        <v>0</v>
      </c>
      <c r="O12" s="70">
        <v>0</v>
      </c>
      <c r="P12" s="52" t="str">
        <f>'Üres mintatábla'!$A12</f>
        <v>7.Normativ állami támogatás</v>
      </c>
      <c r="Q12" s="36"/>
      <c r="R12" s="36"/>
      <c r="S12" s="36"/>
      <c r="T12" s="36"/>
      <c r="U12" s="52" t="str">
        <f>'Üres mintatábla'!$A12</f>
        <v>7.Normativ állami támogatás</v>
      </c>
      <c r="V12" s="36"/>
      <c r="W12" s="36"/>
      <c r="X12" s="36"/>
      <c r="Y12" s="36"/>
      <c r="Z12" s="52" t="str">
        <f>'Üres mintatábla'!$A12</f>
        <v>7.Normativ állami támogatás</v>
      </c>
      <c r="AA12" s="61"/>
      <c r="AB12" s="61"/>
      <c r="AC12" s="61"/>
      <c r="AD12" s="61"/>
    </row>
    <row r="13" spans="1:30" s="233" customFormat="1" ht="15">
      <c r="A13" s="52" t="str">
        <f>'Üres mintatábla'!$A13</f>
        <v>8.Központosított, és egyéb  állami támog.</v>
      </c>
      <c r="B13" s="69">
        <f t="shared" si="0"/>
        <v>0</v>
      </c>
      <c r="C13" s="69">
        <f t="shared" si="1"/>
        <v>0</v>
      </c>
      <c r="D13" s="69">
        <f t="shared" si="2"/>
        <v>0</v>
      </c>
      <c r="E13" s="69">
        <f t="shared" si="3"/>
        <v>0</v>
      </c>
      <c r="F13" s="52" t="str">
        <f>'Üres mintatábla'!$A13</f>
        <v>8.Központosított, és egyéb  állami támog.</v>
      </c>
      <c r="G13" s="70">
        <v>0</v>
      </c>
      <c r="H13" s="70">
        <v>0</v>
      </c>
      <c r="I13" s="70">
        <v>0</v>
      </c>
      <c r="J13" s="70">
        <v>0</v>
      </c>
      <c r="K13" s="52" t="str">
        <f>'Üres mintatábla'!$A13</f>
        <v>8.Központosított, és egyéb  állami támog.</v>
      </c>
      <c r="L13" s="70">
        <v>0</v>
      </c>
      <c r="M13" s="70">
        <v>0</v>
      </c>
      <c r="N13" s="70">
        <v>0</v>
      </c>
      <c r="O13" s="70">
        <v>0</v>
      </c>
      <c r="P13" s="52" t="str">
        <f>'Üres mintatábla'!$A13</f>
        <v>8.Központosított, és egyéb  állami támog.</v>
      </c>
      <c r="Q13" s="36"/>
      <c r="R13" s="36"/>
      <c r="S13" s="36"/>
      <c r="T13" s="36"/>
      <c r="U13" s="52" t="str">
        <f>'Üres mintatábla'!$A13</f>
        <v>8.Központosított, és egyéb  állami támog.</v>
      </c>
      <c r="V13" s="36"/>
      <c r="W13" s="36"/>
      <c r="X13" s="36"/>
      <c r="Y13" s="36"/>
      <c r="Z13" s="52" t="str">
        <f>'Üres mintatábla'!$A13</f>
        <v>8.Központosított, és egyéb  állami támog.</v>
      </c>
      <c r="AA13" s="61"/>
      <c r="AB13" s="61"/>
      <c r="AC13" s="61"/>
      <c r="AD13" s="61"/>
    </row>
    <row r="14" spans="1:30" s="233" customFormat="1" ht="15">
      <c r="A14" s="52" t="str">
        <f>'Üres mintatábla'!$A14</f>
        <v>9.Normativ állami tám. kötött felhasználású</v>
      </c>
      <c r="B14" s="69">
        <f t="shared" si="0"/>
        <v>1491438</v>
      </c>
      <c r="C14" s="69">
        <f t="shared" si="1"/>
        <v>1545238</v>
      </c>
      <c r="D14" s="69">
        <f t="shared" si="2"/>
        <v>1556571</v>
      </c>
      <c r="E14" s="69">
        <f t="shared" si="3"/>
        <v>841566</v>
      </c>
      <c r="F14" s="52" t="str">
        <f>'Üres mintatábla'!$A14</f>
        <v>9.Normativ állami tám. kötött felhasználású</v>
      </c>
      <c r="G14" s="70">
        <v>1104676</v>
      </c>
      <c r="H14" s="70">
        <v>1156028</v>
      </c>
      <c r="I14" s="70">
        <v>1166863</v>
      </c>
      <c r="J14" s="70">
        <v>631214</v>
      </c>
      <c r="K14" s="52" t="str">
        <f>'Üres mintatábla'!$A14</f>
        <v>9.Normativ állami tám. kötött felhasználású</v>
      </c>
      <c r="L14" s="70">
        <v>193879</v>
      </c>
      <c r="M14" s="70">
        <v>194482</v>
      </c>
      <c r="N14" s="70">
        <v>194600</v>
      </c>
      <c r="O14" s="70">
        <v>104813</v>
      </c>
      <c r="P14" s="52" t="str">
        <f>'Üres mintatábla'!$A14</f>
        <v>9.Normativ állami tám. kötött felhasználású</v>
      </c>
      <c r="Q14" s="36">
        <v>157749</v>
      </c>
      <c r="R14" s="36">
        <v>157933</v>
      </c>
      <c r="S14" s="36">
        <v>157968</v>
      </c>
      <c r="T14" s="36">
        <v>85403</v>
      </c>
      <c r="U14" s="52" t="str">
        <f>'Üres mintatábla'!$A14</f>
        <v>9.Normativ állami tám. kötött felhasználású</v>
      </c>
      <c r="V14" s="36">
        <v>14070</v>
      </c>
      <c r="W14" s="36">
        <v>14743</v>
      </c>
      <c r="X14" s="36">
        <v>14889</v>
      </c>
      <c r="Y14" s="36">
        <v>8417</v>
      </c>
      <c r="Z14" s="52" t="str">
        <f>'Üres mintatábla'!$A14</f>
        <v>9.Normativ állami tám. kötött felhasználású</v>
      </c>
      <c r="AA14" s="61">
        <f>23464-2400</f>
        <v>21064</v>
      </c>
      <c r="AB14" s="61">
        <v>22052</v>
      </c>
      <c r="AC14" s="61">
        <v>22251</v>
      </c>
      <c r="AD14" s="61">
        <v>11719</v>
      </c>
    </row>
    <row r="15" spans="1:30" s="233" customFormat="1" ht="15">
      <c r="A15" s="52" t="str">
        <f>'Üres mintatábla'!$A15</f>
        <v>10.Önkormányzati finanszírozás</v>
      </c>
      <c r="B15" s="69">
        <f t="shared" si="0"/>
        <v>1288659</v>
      </c>
      <c r="C15" s="69">
        <f t="shared" si="1"/>
        <v>1162702</v>
      </c>
      <c r="D15" s="69">
        <f t="shared" si="2"/>
        <v>1162934</v>
      </c>
      <c r="E15" s="69">
        <f t="shared" si="3"/>
        <v>600666</v>
      </c>
      <c r="F15" s="52" t="str">
        <f>'Üres mintatábla'!$A15</f>
        <v>10.Önkormányzati finanszírozás</v>
      </c>
      <c r="G15" s="70">
        <v>944420</v>
      </c>
      <c r="H15" s="70">
        <v>734976</v>
      </c>
      <c r="I15" s="70">
        <v>735206</v>
      </c>
      <c r="J15" s="70">
        <v>476522</v>
      </c>
      <c r="K15" s="52" t="str">
        <f>'Üres mintatábla'!$A15</f>
        <v>10.Önkormányzati finanszírozás</v>
      </c>
      <c r="L15" s="70">
        <v>241348</v>
      </c>
      <c r="M15" s="70">
        <v>307077</v>
      </c>
      <c r="N15" s="70">
        <v>307078</v>
      </c>
      <c r="O15" s="70">
        <v>116787</v>
      </c>
      <c r="P15" s="52" t="str">
        <f>'Üres mintatábla'!$A15</f>
        <v>10.Önkormányzati finanszírozás</v>
      </c>
      <c r="Q15" s="36">
        <v>62942</v>
      </c>
      <c r="R15" s="36">
        <v>76187</v>
      </c>
      <c r="S15" s="36">
        <v>76188</v>
      </c>
      <c r="T15" s="36">
        <v>-3522</v>
      </c>
      <c r="U15" s="52" t="str">
        <f>'Üres mintatábla'!$A15</f>
        <v>10.Önkormányzati finanszírozás</v>
      </c>
      <c r="V15" s="36">
        <v>21550</v>
      </c>
      <c r="W15" s="36">
        <v>26063</v>
      </c>
      <c r="X15" s="36">
        <v>26063</v>
      </c>
      <c r="Y15" s="236">
        <v>4946</v>
      </c>
      <c r="Z15" s="52" t="str">
        <f>'Üres mintatábla'!$A15</f>
        <v>10.Önkormányzati finanszírozás</v>
      </c>
      <c r="AA15" s="61">
        <v>18399</v>
      </c>
      <c r="AB15" s="61">
        <v>18399</v>
      </c>
      <c r="AC15" s="61">
        <v>18399</v>
      </c>
      <c r="AD15" s="237">
        <v>5933</v>
      </c>
    </row>
    <row r="16" spans="1:30" s="265" customFormat="1" ht="15">
      <c r="A16" s="238" t="str">
        <f>'Üres mintatábla'!$A16</f>
        <v>11.Finanszírozási bevételek (hitelek, ép.)</v>
      </c>
      <c r="B16" s="210">
        <f t="shared" si="0"/>
        <v>0</v>
      </c>
      <c r="C16" s="210">
        <f t="shared" si="1"/>
        <v>0</v>
      </c>
      <c r="D16" s="210">
        <f t="shared" si="2"/>
        <v>0</v>
      </c>
      <c r="E16" s="210">
        <f t="shared" si="3"/>
        <v>0</v>
      </c>
      <c r="F16" s="238" t="str">
        <f>'Üres mintatábla'!$A16</f>
        <v>11.Finanszírozási bevételek (hitelek, ép.)</v>
      </c>
      <c r="G16" s="261">
        <v>0</v>
      </c>
      <c r="H16" s="261">
        <v>0</v>
      </c>
      <c r="I16" s="261">
        <v>0</v>
      </c>
      <c r="J16" s="261">
        <v>0</v>
      </c>
      <c r="K16" s="238" t="str">
        <f>'Üres mintatábla'!$A16</f>
        <v>11.Finanszírozási bevételek (hitelek, ép.)</v>
      </c>
      <c r="L16" s="261">
        <v>0</v>
      </c>
      <c r="M16" s="261">
        <v>0</v>
      </c>
      <c r="N16" s="261">
        <v>0</v>
      </c>
      <c r="O16" s="261">
        <v>0</v>
      </c>
      <c r="P16" s="238" t="str">
        <f>'Üres mintatábla'!$A16</f>
        <v>11.Finanszírozási bevételek (hitelek, ép.)</v>
      </c>
      <c r="Q16" s="239"/>
      <c r="R16" s="239"/>
      <c r="S16" s="239"/>
      <c r="T16" s="239"/>
      <c r="U16" s="238" t="str">
        <f>'Üres mintatábla'!$A16</f>
        <v>11.Finanszírozási bevételek (hitelek, ép.)</v>
      </c>
      <c r="V16" s="239"/>
      <c r="W16" s="239"/>
      <c r="X16" s="239"/>
      <c r="Y16" s="239"/>
      <c r="Z16" s="238" t="str">
        <f>'Üres mintatábla'!$A16</f>
        <v>11.Finanszírozási bevételek (hitelek, ép.)</v>
      </c>
      <c r="AA16" s="262"/>
      <c r="AB16" s="263"/>
      <c r="AC16" s="264"/>
      <c r="AD16" s="264"/>
    </row>
    <row r="17" spans="1:30" s="233" customFormat="1" ht="15">
      <c r="A17" s="52" t="str">
        <f>'Üres mintatábla'!$A17</f>
        <v>12.Előző évi pénzmaradvány</v>
      </c>
      <c r="B17" s="69">
        <f t="shared" si="0"/>
        <v>0</v>
      </c>
      <c r="C17" s="69">
        <f t="shared" si="1"/>
        <v>2202134</v>
      </c>
      <c r="D17" s="69">
        <f t="shared" si="2"/>
        <v>2202134</v>
      </c>
      <c r="E17" s="69">
        <f t="shared" si="3"/>
        <v>2202134</v>
      </c>
      <c r="F17" s="52" t="str">
        <f>'Üres mintatábla'!$A17</f>
        <v>12.Előző évi pénzmaradvány</v>
      </c>
      <c r="G17" s="70">
        <v>0</v>
      </c>
      <c r="H17" s="70">
        <v>2194679</v>
      </c>
      <c r="I17" s="70">
        <v>2194679</v>
      </c>
      <c r="J17" s="70">
        <v>2194679</v>
      </c>
      <c r="K17" s="52" t="str">
        <f>'Üres mintatábla'!$A17</f>
        <v>12.Előző évi pénzmaradvány</v>
      </c>
      <c r="L17" s="70">
        <v>0</v>
      </c>
      <c r="M17" s="70">
        <v>4331</v>
      </c>
      <c r="N17" s="70">
        <v>4331</v>
      </c>
      <c r="O17" s="70">
        <v>4331</v>
      </c>
      <c r="P17" s="52" t="str">
        <f>'Üres mintatábla'!$A17</f>
        <v>12.Előző évi pénzmaradvány</v>
      </c>
      <c r="Q17" s="61"/>
      <c r="R17" s="61">
        <v>1405</v>
      </c>
      <c r="S17" s="61">
        <v>1405</v>
      </c>
      <c r="T17" s="61">
        <v>1405</v>
      </c>
      <c r="U17" s="52" t="str">
        <f>'Üres mintatábla'!$A17</f>
        <v>12.Előző évi pénzmaradvány</v>
      </c>
      <c r="V17" s="61"/>
      <c r="W17" s="61">
        <v>1719</v>
      </c>
      <c r="X17" s="61">
        <v>1719</v>
      </c>
      <c r="Y17" s="61">
        <v>1719</v>
      </c>
      <c r="Z17" s="52" t="str">
        <f>'Üres mintatábla'!$A17</f>
        <v>12.Előző évi pénzmaradvány</v>
      </c>
      <c r="AA17" s="170"/>
      <c r="AB17" s="170"/>
      <c r="AC17" s="61"/>
      <c r="AD17" s="61"/>
    </row>
    <row r="18" spans="1:30" s="233" customFormat="1" ht="15">
      <c r="A18" s="52" t="str">
        <f>'Üres mintatábla'!$A18</f>
        <v>13.Kamat bevétel</v>
      </c>
      <c r="B18" s="69">
        <f t="shared" si="0"/>
        <v>100</v>
      </c>
      <c r="C18" s="69">
        <f t="shared" si="1"/>
        <v>104</v>
      </c>
      <c r="D18" s="69">
        <f t="shared" si="2"/>
        <v>104</v>
      </c>
      <c r="E18" s="69">
        <f t="shared" si="3"/>
        <v>24</v>
      </c>
      <c r="F18" s="52" t="str">
        <f>'Üres mintatábla'!$A18</f>
        <v>13.Kamat bevétel</v>
      </c>
      <c r="G18" s="70">
        <v>100</v>
      </c>
      <c r="H18" s="70">
        <v>100</v>
      </c>
      <c r="I18" s="70">
        <v>100</v>
      </c>
      <c r="J18" s="70">
        <v>24</v>
      </c>
      <c r="K18" s="52" t="str">
        <f>'Üres mintatábla'!$A18</f>
        <v>13.Kamat bevétel</v>
      </c>
      <c r="L18" s="70">
        <v>0</v>
      </c>
      <c r="M18" s="70">
        <v>1</v>
      </c>
      <c r="N18" s="70">
        <v>1</v>
      </c>
      <c r="O18" s="70">
        <v>0</v>
      </c>
      <c r="P18" s="52" t="str">
        <f>'Üres mintatábla'!$A18</f>
        <v>13.Kamat bevétel</v>
      </c>
      <c r="Q18" s="61"/>
      <c r="R18" s="61">
        <v>1</v>
      </c>
      <c r="S18" s="61">
        <v>1</v>
      </c>
      <c r="T18" s="61"/>
      <c r="U18" s="52" t="str">
        <f>'Üres mintatábla'!$A18</f>
        <v>13.Kamat bevétel</v>
      </c>
      <c r="V18" s="61"/>
      <c r="W18" s="61">
        <v>1</v>
      </c>
      <c r="X18" s="61">
        <v>1</v>
      </c>
      <c r="Y18" s="61"/>
      <c r="Z18" s="52" t="str">
        <f>'Üres mintatábla'!$A18</f>
        <v>13.Kamat bevétel</v>
      </c>
      <c r="AA18" s="170"/>
      <c r="AB18" s="170">
        <v>1</v>
      </c>
      <c r="AC18" s="61">
        <v>1</v>
      </c>
      <c r="AD18" s="61"/>
    </row>
    <row r="19" spans="1:30" s="233" customFormat="1" ht="15">
      <c r="A19" s="52" t="str">
        <f>'Üres mintatábla'!$A19</f>
        <v>14.Kölcsön visszatérülés</v>
      </c>
      <c r="B19" s="69">
        <f t="shared" si="0"/>
        <v>0</v>
      </c>
      <c r="C19" s="69">
        <f t="shared" si="1"/>
        <v>0</v>
      </c>
      <c r="D19" s="69">
        <f t="shared" si="2"/>
        <v>0</v>
      </c>
      <c r="E19" s="69">
        <f t="shared" si="3"/>
        <v>1500</v>
      </c>
      <c r="F19" s="52" t="str">
        <f>'Üres mintatábla'!$A19</f>
        <v>14.Kölcsön visszatérülés</v>
      </c>
      <c r="G19" s="70">
        <v>0</v>
      </c>
      <c r="H19" s="70">
        <v>0</v>
      </c>
      <c r="I19" s="70">
        <v>0</v>
      </c>
      <c r="J19" s="70">
        <v>1500</v>
      </c>
      <c r="K19" s="52" t="str">
        <f>'Üres mintatábla'!$A19</f>
        <v>14.Kölcsön visszatérülés</v>
      </c>
      <c r="L19" s="70">
        <v>0</v>
      </c>
      <c r="M19" s="70">
        <v>0</v>
      </c>
      <c r="N19" s="70">
        <v>0</v>
      </c>
      <c r="O19" s="70">
        <v>0</v>
      </c>
      <c r="P19" s="52" t="str">
        <f>'Üres mintatábla'!$A19</f>
        <v>14.Kölcsön visszatérülés</v>
      </c>
      <c r="Q19" s="61"/>
      <c r="R19" s="61"/>
      <c r="S19" s="45"/>
      <c r="T19" s="61"/>
      <c r="U19" s="52" t="str">
        <f>'Üres mintatábla'!$A19</f>
        <v>14.Kölcsön visszatérülés</v>
      </c>
      <c r="V19" s="59"/>
      <c r="W19" s="59"/>
      <c r="X19" s="42"/>
      <c r="Y19" s="42"/>
      <c r="Z19" s="52" t="str">
        <f>'Üres mintatábla'!$A19</f>
        <v>14.Kölcsön visszatérülés</v>
      </c>
      <c r="AA19" s="76"/>
      <c r="AB19" s="76"/>
      <c r="AC19" s="61"/>
      <c r="AD19" s="61"/>
    </row>
    <row r="20" spans="1:30" s="233" customFormat="1" ht="15">
      <c r="A20" s="52" t="str">
        <f>'Üres mintatábla'!$A20</f>
        <v>15.Előző évi ktgv-i kiegészítések visszatér.</v>
      </c>
      <c r="B20" s="69">
        <f t="shared" si="0"/>
        <v>0</v>
      </c>
      <c r="C20" s="69">
        <f t="shared" si="1"/>
        <v>0</v>
      </c>
      <c r="D20" s="69">
        <f t="shared" si="2"/>
        <v>0</v>
      </c>
      <c r="E20" s="69">
        <f t="shared" si="3"/>
        <v>0</v>
      </c>
      <c r="F20" s="52" t="str">
        <f>'Üres mintatábla'!$A20</f>
        <v>15.Előző évi ktgv-i kiegészítések visszatér.</v>
      </c>
      <c r="G20" s="70">
        <v>0</v>
      </c>
      <c r="H20" s="70">
        <v>0</v>
      </c>
      <c r="I20" s="70">
        <v>0</v>
      </c>
      <c r="J20" s="70">
        <v>0</v>
      </c>
      <c r="K20" s="52" t="str">
        <f>'Üres mintatábla'!$A20</f>
        <v>15.Előző évi ktgv-i kiegészítések visszatér.</v>
      </c>
      <c r="L20" s="70">
        <v>0</v>
      </c>
      <c r="M20" s="70">
        <v>0</v>
      </c>
      <c r="N20" s="70">
        <v>0</v>
      </c>
      <c r="O20" s="70">
        <v>0</v>
      </c>
      <c r="P20" s="52" t="str">
        <f>'Üres mintatábla'!$A20</f>
        <v>15.Előző évi ktgv-i kiegészítések visszatér.</v>
      </c>
      <c r="Q20" s="61"/>
      <c r="R20" s="61"/>
      <c r="S20" s="45"/>
      <c r="T20" s="61"/>
      <c r="U20" s="52" t="str">
        <f>'Üres mintatábla'!$A20</f>
        <v>15.Előző évi ktgv-i kiegészítések visszatér.</v>
      </c>
      <c r="V20" s="59"/>
      <c r="W20" s="59"/>
      <c r="X20" s="42"/>
      <c r="Y20" s="42"/>
      <c r="Z20" s="52" t="str">
        <f>'Üres mintatábla'!$A20</f>
        <v>15.Előző évi ktgv-i kiegészítések visszatér.</v>
      </c>
      <c r="AA20" s="76"/>
      <c r="AB20" s="76"/>
      <c r="AC20" s="61"/>
      <c r="AD20" s="61"/>
    </row>
    <row r="21" spans="1:30" s="233" customFormat="1" ht="15">
      <c r="A21" s="107" t="s">
        <v>112</v>
      </c>
      <c r="B21" s="69">
        <f t="shared" si="0"/>
        <v>0</v>
      </c>
      <c r="C21" s="69">
        <f t="shared" si="1"/>
        <v>0</v>
      </c>
      <c r="D21" s="69">
        <f t="shared" si="2"/>
        <v>0</v>
      </c>
      <c r="E21" s="69">
        <f t="shared" si="3"/>
        <v>0</v>
      </c>
      <c r="F21" s="107" t="s">
        <v>112</v>
      </c>
      <c r="G21" s="70">
        <v>0</v>
      </c>
      <c r="H21" s="70">
        <v>0</v>
      </c>
      <c r="I21" s="70">
        <v>0</v>
      </c>
      <c r="J21" s="70">
        <v>0</v>
      </c>
      <c r="K21" s="107" t="s">
        <v>112</v>
      </c>
      <c r="L21" s="70">
        <v>0</v>
      </c>
      <c r="M21" s="70">
        <v>0</v>
      </c>
      <c r="N21" s="70">
        <v>0</v>
      </c>
      <c r="O21" s="70">
        <v>0</v>
      </c>
      <c r="P21" s="107" t="s">
        <v>111</v>
      </c>
      <c r="Q21" s="61"/>
      <c r="R21" s="61"/>
      <c r="S21" s="45"/>
      <c r="T21" s="61"/>
      <c r="U21" s="107" t="s">
        <v>111</v>
      </c>
      <c r="V21" s="59"/>
      <c r="W21" s="59"/>
      <c r="X21" s="42"/>
      <c r="Y21" s="42"/>
      <c r="Z21" s="107" t="s">
        <v>111</v>
      </c>
      <c r="AA21" s="76"/>
      <c r="AB21" s="76"/>
      <c r="AC21" s="59"/>
      <c r="AD21" s="76"/>
    </row>
    <row r="22" spans="1:30" s="233" customFormat="1" ht="15.75">
      <c r="A22" s="107" t="s">
        <v>168</v>
      </c>
      <c r="B22" s="69">
        <f t="shared" si="0"/>
        <v>0</v>
      </c>
      <c r="C22" s="69">
        <f t="shared" si="1"/>
        <v>0</v>
      </c>
      <c r="D22" s="69">
        <f t="shared" si="2"/>
        <v>0</v>
      </c>
      <c r="E22" s="69">
        <f t="shared" si="3"/>
        <v>0</v>
      </c>
      <c r="F22" s="107" t="s">
        <v>168</v>
      </c>
      <c r="G22" s="70">
        <v>0</v>
      </c>
      <c r="H22" s="70">
        <v>0</v>
      </c>
      <c r="I22" s="70">
        <v>0</v>
      </c>
      <c r="J22" s="70">
        <v>0</v>
      </c>
      <c r="K22" s="107" t="s">
        <v>168</v>
      </c>
      <c r="L22" s="70">
        <v>0</v>
      </c>
      <c r="M22" s="70">
        <v>0</v>
      </c>
      <c r="N22" s="70">
        <v>0</v>
      </c>
      <c r="O22" s="70">
        <v>0</v>
      </c>
      <c r="P22" s="108"/>
      <c r="Q22" s="164"/>
      <c r="R22" s="164"/>
      <c r="S22" s="164"/>
      <c r="T22" s="164"/>
      <c r="U22" s="108"/>
      <c r="V22" s="164"/>
      <c r="W22" s="164"/>
      <c r="X22" s="164"/>
      <c r="Y22" s="164"/>
      <c r="Z22" s="108"/>
      <c r="AA22" s="76"/>
      <c r="AB22" s="76"/>
      <c r="AC22" s="59"/>
      <c r="AD22" s="76"/>
    </row>
    <row r="23" spans="1:30" s="144" customFormat="1" ht="15.75">
      <c r="A23" s="53" t="s">
        <v>87</v>
      </c>
      <c r="B23" s="50">
        <f>SUM(B4:B22)-B9-B10</f>
        <v>3267611</v>
      </c>
      <c r="C23" s="50">
        <f>SUM(C4:C22)-C9-C10</f>
        <v>5416897</v>
      </c>
      <c r="D23" s="50">
        <f>SUM(D4:D22)-D9-D10</f>
        <v>5428462</v>
      </c>
      <c r="E23" s="50">
        <f>SUM(E4:E22)-E9-E10</f>
        <v>3797735</v>
      </c>
      <c r="F23" s="53" t="s">
        <v>87</v>
      </c>
      <c r="G23" s="50">
        <f>SUM(G4:G22)-G9-G10</f>
        <v>2373908</v>
      </c>
      <c r="H23" s="50">
        <f>SUM(H4:H22)-H9-H10</f>
        <v>4435539</v>
      </c>
      <c r="I23" s="50">
        <f>SUM(I4:I22)-I9-I10</f>
        <v>4446604</v>
      </c>
      <c r="J23" s="50">
        <f>SUM(J4:J22)-J9-J10</f>
        <v>3404649</v>
      </c>
      <c r="K23" s="53" t="s">
        <v>87</v>
      </c>
      <c r="L23" s="50">
        <f>SUM(L4:L22)-L9-L10</f>
        <v>470421</v>
      </c>
      <c r="M23" s="50">
        <f>SUM(M4:M22)-M9-M10</f>
        <v>536753</v>
      </c>
      <c r="N23" s="50">
        <f>SUM(N4:N22)-N9-N10</f>
        <v>536872</v>
      </c>
      <c r="O23" s="50">
        <f>SUM(O4:O22)-O9-O10</f>
        <v>236244</v>
      </c>
      <c r="P23" s="53" t="s">
        <v>87</v>
      </c>
      <c r="Q23" s="50">
        <f>SUM(Q5:Q22)-Q9-Q10</f>
        <v>336191</v>
      </c>
      <c r="R23" s="50">
        <f>SUM(R5:R22)-R9-R10</f>
        <v>349620</v>
      </c>
      <c r="S23" s="50">
        <f>SUM(S5:S22)-S9-S10</f>
        <v>349656</v>
      </c>
      <c r="T23" s="50">
        <f>SUM(T5:T22)-T9-T10</f>
        <v>121100</v>
      </c>
      <c r="U23" s="53" t="s">
        <v>87</v>
      </c>
      <c r="V23" s="50">
        <f>SUM(V5:V22)-V9-V10</f>
        <v>42220</v>
      </c>
      <c r="W23" s="50">
        <f>SUM(W5:W22)-W9-W10</f>
        <v>49126</v>
      </c>
      <c r="X23" s="50">
        <f>SUM(X5:X22)-X9-X10</f>
        <v>49272</v>
      </c>
      <c r="Y23" s="50">
        <f>SUM(Y5:Y22)-Y9-Y10</f>
        <v>16713</v>
      </c>
      <c r="Z23" s="53" t="s">
        <v>87</v>
      </c>
      <c r="AA23" s="50">
        <f>SUM(AA5:AA22)-AA9-AA10</f>
        <v>44871</v>
      </c>
      <c r="AB23" s="50">
        <f>SUM(AB5:AB22)-AB9-AB10</f>
        <v>45859</v>
      </c>
      <c r="AC23" s="50">
        <f>SUM(AC5:AC22)-AC9-AC10</f>
        <v>46058</v>
      </c>
      <c r="AD23" s="50">
        <f>SUM(AD5:AD22)-AD9-AD10</f>
        <v>19029</v>
      </c>
    </row>
    <row r="24" spans="1:30" s="141" customFormat="1" ht="15.75">
      <c r="A24" s="72" t="s">
        <v>81</v>
      </c>
      <c r="B24" s="65"/>
      <c r="C24" s="65"/>
      <c r="D24" s="65"/>
      <c r="E24" s="65"/>
      <c r="F24" s="72" t="s">
        <v>81</v>
      </c>
      <c r="G24" s="67"/>
      <c r="H24" s="67"/>
      <c r="I24" s="67"/>
      <c r="J24" s="66"/>
      <c r="K24" s="72" t="s">
        <v>81</v>
      </c>
      <c r="L24" s="67"/>
      <c r="M24" s="67"/>
      <c r="N24" s="67"/>
      <c r="O24" s="66"/>
      <c r="P24" s="72" t="s">
        <v>81</v>
      </c>
      <c r="Q24" s="60"/>
      <c r="R24" s="60"/>
      <c r="S24" s="130"/>
      <c r="T24" s="60"/>
      <c r="U24" s="72" t="s">
        <v>81</v>
      </c>
      <c r="V24" s="60"/>
      <c r="W24" s="60"/>
      <c r="X24" s="130"/>
      <c r="Y24" s="60"/>
      <c r="Z24" s="72" t="s">
        <v>81</v>
      </c>
      <c r="AA24" s="77"/>
      <c r="AB24" s="77"/>
      <c r="AC24" s="23"/>
      <c r="AD24" s="77"/>
    </row>
    <row r="25" spans="1:30" s="233" customFormat="1" ht="15" customHeight="1">
      <c r="A25" s="52" t="str">
        <f>'Üres mintatábla'!$A24</f>
        <v>1.Személyi juttatások</v>
      </c>
      <c r="B25" s="69">
        <f>G25+L25+Q25+V25+AA25</f>
        <v>858441</v>
      </c>
      <c r="C25" s="69">
        <f>H25+M25+R25+W25+AB25</f>
        <v>901173</v>
      </c>
      <c r="D25" s="69">
        <f>I25+N25+S25+X25+AC25</f>
        <v>904944</v>
      </c>
      <c r="E25" s="69">
        <f>J25+O25+T25+Y25+AD25</f>
        <v>340000</v>
      </c>
      <c r="F25" s="52" t="str">
        <f>'Üres mintatábla'!$A24</f>
        <v>1.Személyi juttatások</v>
      </c>
      <c r="G25" s="70">
        <v>364517</v>
      </c>
      <c r="H25" s="70">
        <v>368488</v>
      </c>
      <c r="I25" s="70">
        <v>371833</v>
      </c>
      <c r="J25" s="70">
        <v>141292</v>
      </c>
      <c r="K25" s="52" t="str">
        <f>'Üres mintatábla'!$A24</f>
        <v>1.Személyi juttatások</v>
      </c>
      <c r="L25" s="70">
        <v>334401</v>
      </c>
      <c r="M25" s="70">
        <v>361918</v>
      </c>
      <c r="N25" s="70">
        <v>362019</v>
      </c>
      <c r="O25" s="70">
        <v>141620</v>
      </c>
      <c r="P25" s="52" t="str">
        <f>'Üres mintatábla'!$A24</f>
        <v>1.Személyi juttatások</v>
      </c>
      <c r="Q25" s="235">
        <f>94097+10+495+2681+2500</f>
        <v>99783</v>
      </c>
      <c r="R25" s="235">
        <v>105927</v>
      </c>
      <c r="S25" s="36">
        <v>105958</v>
      </c>
      <c r="T25" s="36">
        <v>36034</v>
      </c>
      <c r="U25" s="52" t="str">
        <f>'Üres mintatábla'!$A24</f>
        <v>1.Személyi juttatások</v>
      </c>
      <c r="V25" s="49">
        <f>22623+20+180+150+5267+500</f>
        <v>28740</v>
      </c>
      <c r="W25" s="49">
        <v>33000</v>
      </c>
      <c r="X25" s="49">
        <v>33124</v>
      </c>
      <c r="Y25" s="49">
        <v>10420</v>
      </c>
      <c r="Z25" s="52" t="str">
        <f>'Üres mintatábla'!$A24</f>
        <v>1.Személyi juttatások</v>
      </c>
      <c r="AA25" s="61">
        <f>30450+200+350</f>
        <v>31000</v>
      </c>
      <c r="AB25" s="61">
        <v>31840</v>
      </c>
      <c r="AC25" s="60">
        <v>32010</v>
      </c>
      <c r="AD25" s="60">
        <v>10634</v>
      </c>
    </row>
    <row r="26" spans="1:30" s="233" customFormat="1" ht="15">
      <c r="A26" s="52" t="str">
        <f>'Üres mintatábla'!$A25</f>
        <v>2.Munkaadót terhelő járulékok</v>
      </c>
      <c r="B26" s="69">
        <f aca="true" t="shared" si="4" ref="B26:B39">G26+L26+Q26+V26+AA26</f>
        <v>149759</v>
      </c>
      <c r="C26" s="69">
        <f aca="true" t="shared" si="5" ref="C26:C39">H26+M26+R26+W26+AB26</f>
        <v>156468</v>
      </c>
      <c r="D26" s="69">
        <f aca="true" t="shared" si="6" ref="D26:D39">I26+N26+S26+X26+AC26</f>
        <v>156560</v>
      </c>
      <c r="E26" s="69">
        <f aca="true" t="shared" si="7" ref="E26:E39">J26+O26+T26+Y26+AD26</f>
        <v>60037</v>
      </c>
      <c r="F26" s="52" t="str">
        <f>'Üres mintatábla'!$A25</f>
        <v>2.Munkaadót terhelő járulékok</v>
      </c>
      <c r="G26" s="70">
        <v>57578</v>
      </c>
      <c r="H26" s="70">
        <v>57662</v>
      </c>
      <c r="I26" s="70">
        <v>57680</v>
      </c>
      <c r="J26" s="70">
        <v>22668</v>
      </c>
      <c r="K26" s="52" t="str">
        <f>'Üres mintatábla'!$A25</f>
        <v>2.Munkaadót terhelő járulékok</v>
      </c>
      <c r="L26" s="70">
        <v>65000</v>
      </c>
      <c r="M26" s="70">
        <v>69815</v>
      </c>
      <c r="N26" s="70">
        <v>69833</v>
      </c>
      <c r="O26" s="70">
        <v>25773</v>
      </c>
      <c r="P26" s="52" t="str">
        <f>'Üres mintatábla'!$A25</f>
        <v>2.Munkaadót terhelő járulékok</v>
      </c>
      <c r="Q26" s="235">
        <f>16473+435</f>
        <v>16908</v>
      </c>
      <c r="R26" s="235">
        <v>17843</v>
      </c>
      <c r="S26" s="36">
        <v>17848</v>
      </c>
      <c r="T26" s="36">
        <v>7925</v>
      </c>
      <c r="U26" s="52" t="str">
        <f>'Üres mintatábla'!$A25</f>
        <v>2.Munkaadót terhelő járulékok</v>
      </c>
      <c r="V26" s="49">
        <f>3969+461+250</f>
        <v>4680</v>
      </c>
      <c r="W26" s="49">
        <v>5407</v>
      </c>
      <c r="X26" s="49">
        <v>5429</v>
      </c>
      <c r="Y26" s="49">
        <v>1676</v>
      </c>
      <c r="Z26" s="52" t="str">
        <f>'Üres mintatábla'!$A25</f>
        <v>2.Munkaadót terhelő járulékok</v>
      </c>
      <c r="AA26" s="61">
        <f>5593</f>
        <v>5593</v>
      </c>
      <c r="AB26" s="61">
        <v>5741</v>
      </c>
      <c r="AC26" s="60">
        <v>5770</v>
      </c>
      <c r="AD26" s="240">
        <v>1995</v>
      </c>
    </row>
    <row r="27" spans="1:30" s="234" customFormat="1" ht="15">
      <c r="A27" s="52" t="str">
        <f>'Üres mintatábla'!$A26</f>
        <v>3.Dologi kiadások</v>
      </c>
      <c r="B27" s="69">
        <f t="shared" si="4"/>
        <v>490136</v>
      </c>
      <c r="C27" s="69">
        <f t="shared" si="5"/>
        <v>516850</v>
      </c>
      <c r="D27" s="69">
        <f t="shared" si="6"/>
        <v>516720</v>
      </c>
      <c r="E27" s="69">
        <f t="shared" si="7"/>
        <v>240653</v>
      </c>
      <c r="F27" s="52" t="str">
        <f>'Üres mintatábla'!$A26</f>
        <v>3.Dologi kiadások</v>
      </c>
      <c r="G27" s="70">
        <v>269266</v>
      </c>
      <c r="H27" s="70">
        <v>296516</v>
      </c>
      <c r="I27" s="70">
        <v>296516</v>
      </c>
      <c r="J27" s="70">
        <v>154614</v>
      </c>
      <c r="K27" s="52" t="str">
        <f>'Üres mintatábla'!$A26</f>
        <v>3.Dologi kiadások</v>
      </c>
      <c r="L27" s="70">
        <v>58420</v>
      </c>
      <c r="M27" s="70">
        <v>57420</v>
      </c>
      <c r="N27" s="70">
        <v>57290</v>
      </c>
      <c r="O27" s="70">
        <v>19212</v>
      </c>
      <c r="P27" s="52" t="str">
        <f>'Üres mintatábla'!$A26</f>
        <v>3.Dologi kiadások</v>
      </c>
      <c r="Q27" s="36">
        <f>Q28+Q29</f>
        <v>151500</v>
      </c>
      <c r="R27" s="36">
        <f>R28+R29</f>
        <v>149517</v>
      </c>
      <c r="S27" s="36">
        <f>S28+S29</f>
        <v>149517</v>
      </c>
      <c r="T27" s="36">
        <f>T28+T29</f>
        <v>61295</v>
      </c>
      <c r="U27" s="52" t="str">
        <f>'Üres mintatábla'!$A26</f>
        <v>3.Dologi kiadások</v>
      </c>
      <c r="V27" s="49">
        <f>V28+V29</f>
        <v>6150</v>
      </c>
      <c r="W27" s="49">
        <f>W28+W29</f>
        <v>8669</v>
      </c>
      <c r="X27" s="49">
        <f>X28+X29</f>
        <v>8669</v>
      </c>
      <c r="Y27" s="49">
        <f>Y28+Y29</f>
        <v>2684</v>
      </c>
      <c r="Z27" s="52" t="str">
        <f>'Üres mintatábla'!$A26</f>
        <v>3.Dologi kiadások</v>
      </c>
      <c r="AA27" s="174">
        <f>AA28+AA29</f>
        <v>4800</v>
      </c>
      <c r="AB27" s="174">
        <f>AB28+AB29</f>
        <v>4728</v>
      </c>
      <c r="AC27" s="175">
        <f>AC28+AC29</f>
        <v>4728</v>
      </c>
      <c r="AD27" s="175">
        <f>AD28+AD29</f>
        <v>2848</v>
      </c>
    </row>
    <row r="28" spans="1:30" s="233" customFormat="1" ht="15">
      <c r="A28" s="52" t="str">
        <f>'Üres mintatábla'!$A27</f>
        <v>    -közüzemi díjak </v>
      </c>
      <c r="B28" s="69">
        <f t="shared" si="4"/>
        <v>43780</v>
      </c>
      <c r="C28" s="69">
        <f t="shared" si="5"/>
        <v>49280</v>
      </c>
      <c r="D28" s="69">
        <f t="shared" si="6"/>
        <v>49280</v>
      </c>
      <c r="E28" s="69">
        <f t="shared" si="7"/>
        <v>25297</v>
      </c>
      <c r="F28" s="52" t="str">
        <f>'Üres mintatábla'!$A27</f>
        <v>    -közüzemi díjak </v>
      </c>
      <c r="G28" s="70">
        <v>24030</v>
      </c>
      <c r="H28" s="70">
        <v>29530</v>
      </c>
      <c r="I28" s="70">
        <v>29530</v>
      </c>
      <c r="J28" s="70">
        <v>15368</v>
      </c>
      <c r="K28" s="52" t="str">
        <f>'Üres mintatábla'!$A27</f>
        <v>    -közüzemi díjak </v>
      </c>
      <c r="L28" s="70">
        <v>7150</v>
      </c>
      <c r="M28" s="70">
        <v>7150</v>
      </c>
      <c r="N28" s="70">
        <v>7150</v>
      </c>
      <c r="O28" s="70">
        <v>3612</v>
      </c>
      <c r="P28" s="52" t="str">
        <f>'Üres mintatábla'!$A27</f>
        <v>    -közüzemi díjak </v>
      </c>
      <c r="Q28" s="36">
        <v>7500</v>
      </c>
      <c r="R28" s="36">
        <v>7500</v>
      </c>
      <c r="S28" s="36">
        <v>7500</v>
      </c>
      <c r="T28" s="36">
        <v>3280</v>
      </c>
      <c r="U28" s="52" t="str">
        <f>'Üres mintatábla'!$A27</f>
        <v>    -közüzemi díjak </v>
      </c>
      <c r="V28" s="49">
        <v>2800</v>
      </c>
      <c r="W28" s="49">
        <v>2800</v>
      </c>
      <c r="X28" s="49">
        <v>2800</v>
      </c>
      <c r="Y28" s="49">
        <v>1520</v>
      </c>
      <c r="Z28" s="52" t="str">
        <f>'Üres mintatábla'!$A27</f>
        <v>    -közüzemi díjak </v>
      </c>
      <c r="AA28" s="173">
        <v>2300</v>
      </c>
      <c r="AB28" s="173">
        <v>2300</v>
      </c>
      <c r="AC28" s="60">
        <v>2300</v>
      </c>
      <c r="AD28" s="60">
        <v>1517</v>
      </c>
    </row>
    <row r="29" spans="1:30" s="233" customFormat="1" ht="15">
      <c r="A29" s="52" t="str">
        <f>'Üres mintatábla'!$A28</f>
        <v>    -szakmai</v>
      </c>
      <c r="B29" s="69">
        <f t="shared" si="4"/>
        <v>446356</v>
      </c>
      <c r="C29" s="69">
        <f t="shared" si="5"/>
        <v>467570</v>
      </c>
      <c r="D29" s="69">
        <f t="shared" si="6"/>
        <v>467440</v>
      </c>
      <c r="E29" s="69">
        <f t="shared" si="7"/>
        <v>215357</v>
      </c>
      <c r="F29" s="52" t="str">
        <f>'Üres mintatábla'!$A28</f>
        <v>    -szakmai</v>
      </c>
      <c r="G29" s="70">
        <v>245236</v>
      </c>
      <c r="H29" s="70">
        <v>266986</v>
      </c>
      <c r="I29" s="70">
        <v>266986</v>
      </c>
      <c r="J29" s="70">
        <v>139247</v>
      </c>
      <c r="K29" s="52" t="str">
        <f>'Üres mintatábla'!$A28</f>
        <v>    -szakmai</v>
      </c>
      <c r="L29" s="70">
        <v>51270</v>
      </c>
      <c r="M29" s="70">
        <v>50270</v>
      </c>
      <c r="N29" s="70">
        <v>50140</v>
      </c>
      <c r="O29" s="70">
        <v>15600</v>
      </c>
      <c r="P29" s="52" t="str">
        <f>'Üres mintatábla'!$A28</f>
        <v>    -szakmai</v>
      </c>
      <c r="Q29" s="36">
        <v>144000</v>
      </c>
      <c r="R29" s="36">
        <v>142017</v>
      </c>
      <c r="S29" s="36">
        <v>142017</v>
      </c>
      <c r="T29" s="36">
        <v>58015</v>
      </c>
      <c r="U29" s="52" t="str">
        <f>'Üres mintatábla'!$A28</f>
        <v>    -szakmai</v>
      </c>
      <c r="V29" s="49">
        <f>2500+50+300+500</f>
        <v>3350</v>
      </c>
      <c r="W29" s="49">
        <v>5869</v>
      </c>
      <c r="X29" s="49">
        <v>5869</v>
      </c>
      <c r="Y29" s="167">
        <v>1164</v>
      </c>
      <c r="Z29" s="52" t="str">
        <f>'Üres mintatábla'!$A28</f>
        <v>    -szakmai</v>
      </c>
      <c r="AA29" s="173">
        <v>2500</v>
      </c>
      <c r="AB29" s="173">
        <v>2428</v>
      </c>
      <c r="AC29" s="60">
        <v>2428</v>
      </c>
      <c r="AD29" s="60">
        <v>1331</v>
      </c>
    </row>
    <row r="30" spans="1:30" s="233" customFormat="1" ht="15">
      <c r="A30" s="52" t="str">
        <f>'Üres mintatábla'!$A29</f>
        <v>4.Ellátottak pénzbeni juttatásai</v>
      </c>
      <c r="B30" s="69">
        <f t="shared" si="4"/>
        <v>82298</v>
      </c>
      <c r="C30" s="69">
        <f t="shared" si="5"/>
        <v>82298</v>
      </c>
      <c r="D30" s="69">
        <f t="shared" si="6"/>
        <v>82298</v>
      </c>
      <c r="E30" s="69">
        <f t="shared" si="7"/>
        <v>18951</v>
      </c>
      <c r="F30" s="52" t="str">
        <f>'Üres mintatábla'!$A29</f>
        <v>4.Ellátottak pénzbeni juttatásai</v>
      </c>
      <c r="G30" s="70">
        <v>82298</v>
      </c>
      <c r="H30" s="70">
        <v>82298</v>
      </c>
      <c r="I30" s="70">
        <v>82298</v>
      </c>
      <c r="J30" s="70">
        <v>18951</v>
      </c>
      <c r="K30" s="52" t="str">
        <f>'Üres mintatábla'!$A29</f>
        <v>4.Ellátottak pénzbeni juttatásai</v>
      </c>
      <c r="L30" s="70">
        <v>0</v>
      </c>
      <c r="M30" s="70">
        <v>0</v>
      </c>
      <c r="N30" s="70">
        <v>0</v>
      </c>
      <c r="O30" s="70">
        <v>0</v>
      </c>
      <c r="P30" s="52" t="str">
        <f>'Üres mintatábla'!$A29</f>
        <v>4.Ellátottak pénzbeni juttatásai</v>
      </c>
      <c r="Q30" s="36"/>
      <c r="R30" s="36"/>
      <c r="S30" s="36"/>
      <c r="T30" s="36"/>
      <c r="U30" s="52" t="str">
        <f>'Üres mintatábla'!$A29</f>
        <v>4.Ellátottak pénzbeni juttatásai</v>
      </c>
      <c r="V30" s="49"/>
      <c r="W30" s="49"/>
      <c r="X30" s="49"/>
      <c r="Y30" s="49"/>
      <c r="Z30" s="52" t="str">
        <f>'Üres mintatábla'!$A29</f>
        <v>4.Ellátottak pénzbeni juttatásai</v>
      </c>
      <c r="AA30" s="173"/>
      <c r="AB30" s="173"/>
      <c r="AC30" s="60"/>
      <c r="AD30" s="60"/>
    </row>
    <row r="31" spans="1:30" s="233" customFormat="1" ht="15">
      <c r="A31" s="52" t="str">
        <f>'Üres mintatábla'!$A30</f>
        <v>5.Felujitási kiadások</v>
      </c>
      <c r="B31" s="69">
        <f t="shared" si="4"/>
        <v>1350</v>
      </c>
      <c r="C31" s="69">
        <f t="shared" si="5"/>
        <v>1514</v>
      </c>
      <c r="D31" s="69">
        <f t="shared" si="6"/>
        <v>7764</v>
      </c>
      <c r="E31" s="69">
        <f t="shared" si="7"/>
        <v>164</v>
      </c>
      <c r="F31" s="52" t="str">
        <f>'Üres mintatábla'!$A30</f>
        <v>5.Felujitási kiadások</v>
      </c>
      <c r="G31" s="70">
        <v>1350</v>
      </c>
      <c r="H31" s="70">
        <v>1350</v>
      </c>
      <c r="I31" s="70">
        <v>1250</v>
      </c>
      <c r="J31" s="70">
        <v>0</v>
      </c>
      <c r="K31" s="52" t="str">
        <f>'Üres mintatábla'!$A30</f>
        <v>5.Felujitási kiadások</v>
      </c>
      <c r="L31" s="70">
        <v>0</v>
      </c>
      <c r="M31" s="70">
        <v>0</v>
      </c>
      <c r="N31" s="70">
        <v>0</v>
      </c>
      <c r="O31" s="70">
        <v>0</v>
      </c>
      <c r="P31" s="52" t="str">
        <f>'Üres mintatábla'!$A30</f>
        <v>5.Felujitási kiadások</v>
      </c>
      <c r="Q31" s="36"/>
      <c r="R31" s="36">
        <v>164</v>
      </c>
      <c r="S31" s="36">
        <v>6514</v>
      </c>
      <c r="T31" s="36">
        <v>164</v>
      </c>
      <c r="U31" s="52" t="str">
        <f>'Üres mintatábla'!$A30</f>
        <v>5.Felujitási kiadások</v>
      </c>
      <c r="V31" s="49"/>
      <c r="W31" s="49"/>
      <c r="X31" s="49"/>
      <c r="Y31" s="49"/>
      <c r="Z31" s="52" t="str">
        <f>'Üres mintatábla'!$A30</f>
        <v>5.Felujitási kiadások</v>
      </c>
      <c r="AA31" s="173"/>
      <c r="AB31" s="173"/>
      <c r="AC31" s="60"/>
      <c r="AD31" s="60"/>
    </row>
    <row r="32" spans="1:30" s="233" customFormat="1" ht="15">
      <c r="A32" s="52" t="str">
        <f>'Üres mintatábla'!$A31</f>
        <v>6.Felhalmozási kiadások</v>
      </c>
      <c r="B32" s="69">
        <f t="shared" si="4"/>
        <v>21588</v>
      </c>
      <c r="C32" s="69">
        <f t="shared" si="5"/>
        <v>163210</v>
      </c>
      <c r="D32" s="69">
        <f t="shared" si="6"/>
        <v>157090</v>
      </c>
      <c r="E32" s="69">
        <f t="shared" si="7"/>
        <v>67219</v>
      </c>
      <c r="F32" s="52"/>
      <c r="G32" s="70">
        <v>14560</v>
      </c>
      <c r="H32" s="70">
        <v>114924</v>
      </c>
      <c r="I32" s="70">
        <v>115024</v>
      </c>
      <c r="J32" s="70">
        <v>30347</v>
      </c>
      <c r="K32" s="52" t="str">
        <f>'Üres mintatábla'!$A31</f>
        <v>6.Felhalmozási kiadások</v>
      </c>
      <c r="L32" s="70">
        <v>3000</v>
      </c>
      <c r="M32" s="70">
        <v>38000</v>
      </c>
      <c r="N32" s="70">
        <v>38130</v>
      </c>
      <c r="O32" s="70">
        <v>35832</v>
      </c>
      <c r="P32" s="52" t="str">
        <f>'Üres mintatábla'!$A31</f>
        <v>6.Felhalmozási kiadások</v>
      </c>
      <c r="Q32" s="36">
        <v>1000</v>
      </c>
      <c r="R32" s="36">
        <v>7186</v>
      </c>
      <c r="S32" s="36">
        <v>836</v>
      </c>
      <c r="T32" s="36">
        <v>307</v>
      </c>
      <c r="U32" s="52" t="str">
        <f>'Üres mintatábla'!$A31</f>
        <v>6.Felhalmozási kiadások</v>
      </c>
      <c r="V32" s="49">
        <v>750</v>
      </c>
      <c r="W32" s="49">
        <v>750</v>
      </c>
      <c r="X32" s="49">
        <v>750</v>
      </c>
      <c r="Y32" s="49"/>
      <c r="Z32" s="52" t="str">
        <f>'Üres mintatábla'!$A31</f>
        <v>6.Felhalmozási kiadások</v>
      </c>
      <c r="AA32" s="173">
        <v>2278</v>
      </c>
      <c r="AB32" s="173">
        <v>2350</v>
      </c>
      <c r="AC32" s="60">
        <v>2350</v>
      </c>
      <c r="AD32" s="176">
        <v>733</v>
      </c>
    </row>
    <row r="33" spans="1:30" s="233" customFormat="1" ht="15">
      <c r="A33" s="52" t="str">
        <f>'Üres mintatábla'!$A32</f>
        <v>7.Egyéb működési és fejl. c. támogatások</v>
      </c>
      <c r="B33" s="69">
        <f t="shared" si="4"/>
        <v>1380577</v>
      </c>
      <c r="C33" s="69">
        <f t="shared" si="5"/>
        <v>1678425</v>
      </c>
      <c r="D33" s="69">
        <f t="shared" si="6"/>
        <v>1689140</v>
      </c>
      <c r="E33" s="69">
        <f t="shared" si="7"/>
        <v>722975</v>
      </c>
      <c r="F33" s="52" t="str">
        <f>'Üres mintatábla'!$A32</f>
        <v>7.Egyéb működési és fejl. c. támogatások</v>
      </c>
      <c r="G33" s="70">
        <v>1380577</v>
      </c>
      <c r="H33" s="70">
        <v>1678425</v>
      </c>
      <c r="I33" s="70">
        <v>1689140</v>
      </c>
      <c r="J33" s="70">
        <v>722975</v>
      </c>
      <c r="K33" s="52" t="str">
        <f>'Üres mintatábla'!$A32</f>
        <v>7.Egyéb működési és fejl. c. támogatások</v>
      </c>
      <c r="L33" s="70">
        <v>0</v>
      </c>
      <c r="M33" s="70">
        <v>0</v>
      </c>
      <c r="N33" s="70">
        <v>0</v>
      </c>
      <c r="O33" s="70">
        <v>0</v>
      </c>
      <c r="P33" s="52" t="str">
        <f>'Üres mintatábla'!$A32</f>
        <v>7.Egyéb működési és fejl. c. támogatások</v>
      </c>
      <c r="Q33" s="36"/>
      <c r="R33" s="36"/>
      <c r="S33" s="36"/>
      <c r="T33" s="36"/>
      <c r="U33" s="52" t="str">
        <f>'Üres mintatábla'!$A32</f>
        <v>7.Egyéb működési és fejl. c. támogatások</v>
      </c>
      <c r="V33" s="49"/>
      <c r="W33" s="49"/>
      <c r="X33" s="49"/>
      <c r="Y33" s="49"/>
      <c r="Z33" s="52" t="str">
        <f>'Üres mintatábla'!$A32</f>
        <v>7.Egyéb működési és fejl. c. támogatások</v>
      </c>
      <c r="AA33" s="173"/>
      <c r="AB33" s="173"/>
      <c r="AC33" s="60"/>
      <c r="AD33" s="60"/>
    </row>
    <row r="34" spans="1:30" s="233" customFormat="1" ht="15">
      <c r="A34" s="52" t="str">
        <f>'Üres mintatábla'!$A33</f>
        <v>8.Finanszírozási kiadások</v>
      </c>
      <c r="B34" s="69">
        <f t="shared" si="4"/>
        <v>0</v>
      </c>
      <c r="C34" s="69">
        <f t="shared" si="5"/>
        <v>0</v>
      </c>
      <c r="D34" s="69">
        <f t="shared" si="6"/>
        <v>0</v>
      </c>
      <c r="E34" s="69">
        <f t="shared" si="7"/>
        <v>0</v>
      </c>
      <c r="F34" s="52" t="str">
        <f>'Üres mintatábla'!$A33</f>
        <v>8.Finanszírozási kiadások</v>
      </c>
      <c r="G34" s="70">
        <v>0</v>
      </c>
      <c r="H34" s="70">
        <v>0</v>
      </c>
      <c r="I34" s="70">
        <v>0</v>
      </c>
      <c r="J34" s="70">
        <v>0</v>
      </c>
      <c r="K34" s="52" t="str">
        <f>'Üres mintatábla'!$A33</f>
        <v>8.Finanszírozási kiadások</v>
      </c>
      <c r="L34" s="70">
        <v>0</v>
      </c>
      <c r="M34" s="70">
        <v>0</v>
      </c>
      <c r="N34" s="70">
        <v>0</v>
      </c>
      <c r="O34" s="70">
        <v>0</v>
      </c>
      <c r="P34" s="52" t="str">
        <f>'Üres mintatábla'!$A33</f>
        <v>8.Finanszírozási kiadások</v>
      </c>
      <c r="Q34" s="36"/>
      <c r="R34" s="36"/>
      <c r="S34" s="36"/>
      <c r="T34" s="36"/>
      <c r="U34" s="52" t="str">
        <f>'Üres mintatábla'!$A33</f>
        <v>8.Finanszírozási kiadások</v>
      </c>
      <c r="V34" s="49"/>
      <c r="W34" s="49"/>
      <c r="X34" s="49"/>
      <c r="Y34" s="49"/>
      <c r="Z34" s="52" t="str">
        <f>'Üres mintatábla'!$A33</f>
        <v>8.Finanszírozási kiadások</v>
      </c>
      <c r="AA34" s="173"/>
      <c r="AB34" s="173"/>
      <c r="AC34" s="60"/>
      <c r="AD34" s="60"/>
    </row>
    <row r="35" spans="1:30" s="233" customFormat="1" ht="15">
      <c r="A35" s="52" t="str">
        <f>'Üres mintatábla'!$A34</f>
        <v>9. Általános Forgalmi Adó kiadások</v>
      </c>
      <c r="B35" s="69">
        <f t="shared" si="4"/>
        <v>157797</v>
      </c>
      <c r="C35" s="69">
        <f t="shared" si="5"/>
        <v>159247</v>
      </c>
      <c r="D35" s="69">
        <f t="shared" si="6"/>
        <v>159247</v>
      </c>
      <c r="E35" s="69">
        <f t="shared" si="7"/>
        <v>61475</v>
      </c>
      <c r="F35" s="52" t="str">
        <f>'Üres mintatábla'!$A34</f>
        <v>9. Általános Forgalmi Adó kiadások</v>
      </c>
      <c r="G35" s="70">
        <v>78097</v>
      </c>
      <c r="H35" s="70">
        <v>80147</v>
      </c>
      <c r="I35" s="70">
        <v>80147</v>
      </c>
      <c r="J35" s="70">
        <v>44119</v>
      </c>
      <c r="K35" s="52" t="str">
        <f>'Üres mintatábla'!$A34</f>
        <v>9. Általános Forgalmi Adó kiadások</v>
      </c>
      <c r="L35" s="70">
        <v>9600</v>
      </c>
      <c r="M35" s="70">
        <v>9600</v>
      </c>
      <c r="N35" s="70">
        <v>9600</v>
      </c>
      <c r="O35" s="70">
        <v>4341</v>
      </c>
      <c r="P35" s="52" t="str">
        <f>'Üres mintatábla'!$A34</f>
        <v>9. Általános Forgalmi Adó kiadások</v>
      </c>
      <c r="Q35" s="36">
        <v>67000</v>
      </c>
      <c r="R35" s="36">
        <v>67000</v>
      </c>
      <c r="S35" s="36">
        <v>67000</v>
      </c>
      <c r="T35" s="36">
        <v>11740</v>
      </c>
      <c r="U35" s="52" t="str">
        <f>'Üres mintatábla'!$A34</f>
        <v>9. Általános Forgalmi Adó kiadások</v>
      </c>
      <c r="V35" s="59">
        <v>1900</v>
      </c>
      <c r="W35" s="59">
        <v>1300</v>
      </c>
      <c r="X35" s="59">
        <v>1300</v>
      </c>
      <c r="Y35" s="59">
        <v>650</v>
      </c>
      <c r="Z35" s="52" t="str">
        <f>'Üres mintatábla'!$A34</f>
        <v>9. Általános Forgalmi Adó kiadások</v>
      </c>
      <c r="AA35" s="173">
        <v>1200</v>
      </c>
      <c r="AB35" s="173">
        <v>1200</v>
      </c>
      <c r="AC35" s="60">
        <v>1200</v>
      </c>
      <c r="AD35" s="60">
        <v>625</v>
      </c>
    </row>
    <row r="36" spans="1:30" s="233" customFormat="1" ht="15">
      <c r="A36" s="52" t="str">
        <f>'Üres mintatábla'!$A35</f>
        <v>10.Tartalékok</v>
      </c>
      <c r="B36" s="69">
        <f t="shared" si="4"/>
        <v>125665</v>
      </c>
      <c r="C36" s="69">
        <f t="shared" si="5"/>
        <v>1632989</v>
      </c>
      <c r="D36" s="69">
        <f t="shared" si="6"/>
        <v>1629976</v>
      </c>
      <c r="E36" s="69">
        <f t="shared" si="7"/>
        <v>0</v>
      </c>
      <c r="F36" s="52" t="str">
        <f>'Üres mintatábla'!$A35</f>
        <v>10.Tartalékok</v>
      </c>
      <c r="G36" s="70">
        <v>125665</v>
      </c>
      <c r="H36" s="70">
        <v>1632989</v>
      </c>
      <c r="I36" s="70">
        <v>1629976</v>
      </c>
      <c r="J36" s="70">
        <v>0</v>
      </c>
      <c r="K36" s="52" t="str">
        <f>'Üres mintatábla'!$A35</f>
        <v>10.Tartalékok</v>
      </c>
      <c r="L36" s="70">
        <v>0</v>
      </c>
      <c r="M36" s="70">
        <v>0</v>
      </c>
      <c r="N36" s="70">
        <v>0</v>
      </c>
      <c r="O36" s="70">
        <v>0</v>
      </c>
      <c r="P36" s="52" t="str">
        <f>'Üres mintatábla'!$A35</f>
        <v>10.Tartalékok</v>
      </c>
      <c r="Q36" s="61"/>
      <c r="R36" s="61"/>
      <c r="S36" s="61"/>
      <c r="T36" s="61"/>
      <c r="U36" s="52" t="str">
        <f>'Üres mintatábla'!$A35</f>
        <v>10.Tartalékok</v>
      </c>
      <c r="V36" s="59"/>
      <c r="W36" s="59"/>
      <c r="X36" s="59"/>
      <c r="Y36" s="59"/>
      <c r="Z36" s="52" t="str">
        <f>'Üres mintatábla'!$A35</f>
        <v>10.Tartalékok</v>
      </c>
      <c r="AA36" s="173"/>
      <c r="AB36" s="173"/>
      <c r="AC36" s="60"/>
      <c r="AD36" s="60"/>
    </row>
    <row r="37" spans="1:30" s="233" customFormat="1" ht="15">
      <c r="A37" s="52" t="str">
        <f>'Üres mintatábla'!$A36</f>
        <v>11.Pénzmaradvány elvonás</v>
      </c>
      <c r="B37" s="69">
        <f t="shared" si="4"/>
        <v>0</v>
      </c>
      <c r="C37" s="69">
        <f t="shared" si="5"/>
        <v>0</v>
      </c>
      <c r="D37" s="69">
        <f t="shared" si="6"/>
        <v>0</v>
      </c>
      <c r="E37" s="69">
        <f t="shared" si="7"/>
        <v>0</v>
      </c>
      <c r="F37" s="52" t="str">
        <f>'Üres mintatábla'!$A36</f>
        <v>11.Pénzmaradvány elvonás</v>
      </c>
      <c r="G37" s="70">
        <v>0</v>
      </c>
      <c r="H37" s="70">
        <v>0</v>
      </c>
      <c r="I37" s="70">
        <v>0</v>
      </c>
      <c r="J37" s="70">
        <v>0</v>
      </c>
      <c r="K37" s="52" t="str">
        <f>'Üres mintatábla'!$A36</f>
        <v>11.Pénzmaradvány elvonás</v>
      </c>
      <c r="L37" s="70">
        <v>0</v>
      </c>
      <c r="M37" s="70">
        <v>0</v>
      </c>
      <c r="N37" s="70">
        <v>0</v>
      </c>
      <c r="O37" s="70">
        <v>0</v>
      </c>
      <c r="P37" s="52" t="str">
        <f>'Üres mintatábla'!$A36</f>
        <v>11.Pénzmaradvány elvonás</v>
      </c>
      <c r="Q37" s="61"/>
      <c r="R37" s="61"/>
      <c r="S37" s="61"/>
      <c r="T37" s="61"/>
      <c r="U37" s="52" t="str">
        <f>'Üres mintatábla'!$A36</f>
        <v>11.Pénzmaradvány elvonás</v>
      </c>
      <c r="V37" s="59"/>
      <c r="W37" s="59"/>
      <c r="X37" s="42"/>
      <c r="Y37" s="42"/>
      <c r="Z37" s="52" t="str">
        <f>'Üres mintatábla'!$A36</f>
        <v>11.Pénzmaradvány elvonás</v>
      </c>
      <c r="AA37" s="173"/>
      <c r="AB37" s="173"/>
      <c r="AC37" s="59"/>
      <c r="AD37" s="59"/>
    </row>
    <row r="38" spans="1:30" s="233" customFormat="1" ht="15">
      <c r="A38" s="52" t="str">
        <f>'Üres mintatábla'!$A37</f>
        <v>12.Állami befizetés + kamat</v>
      </c>
      <c r="B38" s="69">
        <f t="shared" si="4"/>
        <v>0</v>
      </c>
      <c r="C38" s="69">
        <f t="shared" si="5"/>
        <v>124723</v>
      </c>
      <c r="D38" s="69">
        <f t="shared" si="6"/>
        <v>124723</v>
      </c>
      <c r="E38" s="69">
        <f t="shared" si="7"/>
        <v>122740</v>
      </c>
      <c r="F38" s="52" t="str">
        <f>'Üres mintatábla'!$A37</f>
        <v>12.Állami befizetés + kamat</v>
      </c>
      <c r="G38" s="70">
        <v>0</v>
      </c>
      <c r="H38" s="70">
        <v>122740</v>
      </c>
      <c r="I38" s="70">
        <v>122740</v>
      </c>
      <c r="J38" s="70">
        <v>122740</v>
      </c>
      <c r="K38" s="52" t="str">
        <f>'Üres mintatábla'!$A37</f>
        <v>12.Állami befizetés + kamat</v>
      </c>
      <c r="L38" s="70">
        <v>0</v>
      </c>
      <c r="M38" s="70">
        <v>0</v>
      </c>
      <c r="N38" s="70">
        <v>0</v>
      </c>
      <c r="O38" s="70">
        <v>0</v>
      </c>
      <c r="P38" s="52" t="str">
        <f>'Üres mintatábla'!$A37</f>
        <v>12.Állami befizetés + kamat</v>
      </c>
      <c r="Q38" s="61"/>
      <c r="R38" s="61">
        <v>1983</v>
      </c>
      <c r="S38" s="45">
        <v>1983</v>
      </c>
      <c r="T38" s="45"/>
      <c r="U38" s="52" t="str">
        <f>'Üres mintatábla'!$A37</f>
        <v>12.Állami befizetés + kamat</v>
      </c>
      <c r="V38" s="75"/>
      <c r="W38" s="59"/>
      <c r="X38" s="42"/>
      <c r="Y38" s="42"/>
      <c r="Z38" s="52" t="str">
        <f>'Üres mintatábla'!$A37</f>
        <v>12.Állami befizetés + kamat</v>
      </c>
      <c r="AA38" s="173"/>
      <c r="AB38" s="59"/>
      <c r="AC38" s="59"/>
      <c r="AD38" s="59"/>
    </row>
    <row r="39" spans="1:30" s="233" customFormat="1" ht="15">
      <c r="A39" s="52">
        <f>'Üres mintatábla'!$A38</f>
        <v>0</v>
      </c>
      <c r="B39" s="69">
        <f t="shared" si="4"/>
        <v>0</v>
      </c>
      <c r="C39" s="69">
        <f t="shared" si="5"/>
        <v>0</v>
      </c>
      <c r="D39" s="69">
        <f t="shared" si="6"/>
        <v>0</v>
      </c>
      <c r="E39" s="69">
        <f t="shared" si="7"/>
        <v>0</v>
      </c>
      <c r="F39" s="52">
        <f>'Üres mintatábla'!$A38</f>
        <v>0</v>
      </c>
      <c r="G39" s="70">
        <v>0</v>
      </c>
      <c r="H39" s="70">
        <v>0</v>
      </c>
      <c r="I39" s="70">
        <v>0</v>
      </c>
      <c r="J39" s="70">
        <v>0</v>
      </c>
      <c r="K39" s="52">
        <f>'Üres mintatábla'!$A38</f>
        <v>0</v>
      </c>
      <c r="L39" s="70">
        <v>0</v>
      </c>
      <c r="M39" s="70">
        <v>0</v>
      </c>
      <c r="N39" s="70">
        <v>0</v>
      </c>
      <c r="O39" s="70">
        <v>0</v>
      </c>
      <c r="P39" s="52">
        <f>'Üres mintatábla'!$A38</f>
        <v>0</v>
      </c>
      <c r="Q39" s="71"/>
      <c r="R39" s="61"/>
      <c r="S39" s="45"/>
      <c r="T39" s="45"/>
      <c r="U39" s="52">
        <f>'Üres mintatábla'!$A38</f>
        <v>0</v>
      </c>
      <c r="V39" s="75"/>
      <c r="W39" s="59"/>
      <c r="X39" s="42"/>
      <c r="Y39" s="42"/>
      <c r="Z39" s="52">
        <f>'Üres mintatábla'!$A38</f>
        <v>0</v>
      </c>
      <c r="AA39" s="173"/>
      <c r="AB39" s="59"/>
      <c r="AC39" s="59"/>
      <c r="AD39" s="59"/>
    </row>
    <row r="40" spans="1:30" s="144" customFormat="1" ht="15.75">
      <c r="A40" s="50" t="s">
        <v>99</v>
      </c>
      <c r="B40" s="50">
        <f>SUM(B25:B39)-B28-B29</f>
        <v>3267611</v>
      </c>
      <c r="C40" s="50">
        <f>SUM(C25:C39)-C28-C29</f>
        <v>5416897</v>
      </c>
      <c r="D40" s="50">
        <f>SUM(D25:D39)-D28-D29</f>
        <v>5428462</v>
      </c>
      <c r="E40" s="50">
        <f>SUM(E25:E39)-E28-E29</f>
        <v>1634214</v>
      </c>
      <c r="F40" s="50" t="s">
        <v>99</v>
      </c>
      <c r="G40" s="50">
        <f>SUM(G25:G39)-G28-G29</f>
        <v>2373908</v>
      </c>
      <c r="H40" s="50">
        <f>SUM(H25:H39)-H28-H29</f>
        <v>4435539</v>
      </c>
      <c r="I40" s="50">
        <f>SUM(I25:I39)-I28-I29</f>
        <v>4446604</v>
      </c>
      <c r="J40" s="50">
        <f>SUM(J25:J39)-J28-J29</f>
        <v>1257706</v>
      </c>
      <c r="K40" s="50" t="s">
        <v>99</v>
      </c>
      <c r="L40" s="50">
        <f>SUM(L25:L39)-L28-L29</f>
        <v>470421</v>
      </c>
      <c r="M40" s="50">
        <f>SUM(M25:M39)-M28-M29</f>
        <v>536753</v>
      </c>
      <c r="N40" s="50">
        <f>SUM(N25:N39)-N28-N29</f>
        <v>536872</v>
      </c>
      <c r="O40" s="50">
        <f>SUM(O25:O39)-O28-O29</f>
        <v>226778</v>
      </c>
      <c r="P40" s="68" t="s">
        <v>99</v>
      </c>
      <c r="Q40" s="50">
        <f>SUM(Q25:Q39)-Q28-Q29</f>
        <v>336191</v>
      </c>
      <c r="R40" s="50">
        <f>SUM(R25:R39)-R28-R29</f>
        <v>349620</v>
      </c>
      <c r="S40" s="50">
        <f>SUM(S25:S39)-S28-S29</f>
        <v>349656</v>
      </c>
      <c r="T40" s="50">
        <f>SUM(T25:T39)-T28-T29</f>
        <v>117465</v>
      </c>
      <c r="U40" s="68" t="s">
        <v>99</v>
      </c>
      <c r="V40" s="50">
        <f>SUM(V25:V39)-V28-V29</f>
        <v>42220</v>
      </c>
      <c r="W40" s="50">
        <f>SUM(W25:W39)-W28-W29</f>
        <v>49126</v>
      </c>
      <c r="X40" s="50">
        <f>SUM(X25:X39)-X28-X29</f>
        <v>49272</v>
      </c>
      <c r="Y40" s="50">
        <f>SUM(Y25:Y39)-Y28-Y29</f>
        <v>15430</v>
      </c>
      <c r="Z40" s="68" t="s">
        <v>99</v>
      </c>
      <c r="AA40" s="50">
        <f>SUM(AA25:AA39)-AA28-AA29</f>
        <v>44871</v>
      </c>
      <c r="AB40" s="50">
        <f>SUM(AB25:AB39)-AB28-AB29</f>
        <v>45859</v>
      </c>
      <c r="AC40" s="50">
        <f>SUM(AC25:AC39)-AC28-AC29</f>
        <v>46058</v>
      </c>
      <c r="AD40" s="50">
        <f>SUM(AD25:AD39)-AD28-AD29</f>
        <v>16835</v>
      </c>
    </row>
    <row r="41" spans="1:30" s="137" customFormat="1" ht="15.75">
      <c r="A41" s="64" t="s">
        <v>28</v>
      </c>
      <c r="B41" s="64">
        <f>B23-B40</f>
        <v>0</v>
      </c>
      <c r="C41" s="64">
        <f>C23-C40</f>
        <v>0</v>
      </c>
      <c r="D41" s="64">
        <f>D23-D40</f>
        <v>0</v>
      </c>
      <c r="E41" s="64">
        <f>E23-E40</f>
        <v>2163521</v>
      </c>
      <c r="F41" s="64" t="s">
        <v>28</v>
      </c>
      <c r="G41" s="64">
        <f>G23-G40</f>
        <v>0</v>
      </c>
      <c r="H41" s="64">
        <f>H23-H40</f>
        <v>0</v>
      </c>
      <c r="I41" s="64">
        <f>I23-I40</f>
        <v>0</v>
      </c>
      <c r="J41" s="64">
        <f>J23-J40</f>
        <v>2146943</v>
      </c>
      <c r="K41" s="64" t="s">
        <v>28</v>
      </c>
      <c r="L41" s="64">
        <f>L23-L40</f>
        <v>0</v>
      </c>
      <c r="M41" s="64">
        <f>M23-M40</f>
        <v>0</v>
      </c>
      <c r="N41" s="64">
        <f>N23-N40</f>
        <v>0</v>
      </c>
      <c r="O41" s="64">
        <f>O23-O40</f>
        <v>9466</v>
      </c>
      <c r="P41" s="64" t="s">
        <v>28</v>
      </c>
      <c r="Q41" s="64">
        <f>Q23-Q40</f>
        <v>0</v>
      </c>
      <c r="R41" s="64">
        <f>R23-R40</f>
        <v>0</v>
      </c>
      <c r="S41" s="64">
        <f>S23-S40</f>
        <v>0</v>
      </c>
      <c r="T41" s="64">
        <f>T23-T40</f>
        <v>3635</v>
      </c>
      <c r="U41" s="64" t="s">
        <v>28</v>
      </c>
      <c r="V41" s="64">
        <f>V23-V40</f>
        <v>0</v>
      </c>
      <c r="W41" s="64">
        <f>W23-W40</f>
        <v>0</v>
      </c>
      <c r="X41" s="64">
        <f>X23-X40</f>
        <v>0</v>
      </c>
      <c r="Y41" s="64">
        <f>Y23-Y40</f>
        <v>1283</v>
      </c>
      <c r="Z41" s="64" t="s">
        <v>28</v>
      </c>
      <c r="AA41" s="64">
        <f>AA23-AA40</f>
        <v>0</v>
      </c>
      <c r="AB41" s="64">
        <f>AB23-AB40</f>
        <v>0</v>
      </c>
      <c r="AC41" s="64">
        <f>AC23-AC40</f>
        <v>0</v>
      </c>
      <c r="AD41" s="64">
        <f>AD23-AD40</f>
        <v>2194</v>
      </c>
    </row>
    <row r="42" spans="6:26" ht="15">
      <c r="F42" s="78"/>
      <c r="K42" s="78"/>
      <c r="U42" s="78"/>
      <c r="Z42" s="78"/>
    </row>
    <row r="43" spans="16:26" ht="15">
      <c r="P43" s="78"/>
      <c r="U43" s="78"/>
      <c r="Z43" s="78"/>
    </row>
    <row r="44" spans="16:26" ht="15">
      <c r="P44" s="78"/>
      <c r="U44" s="78"/>
      <c r="Z44" s="78"/>
    </row>
  </sheetData>
  <sheetProtection/>
  <mergeCells count="6">
    <mergeCell ref="P2:T2"/>
    <mergeCell ref="U2:Y2"/>
    <mergeCell ref="A2:E2"/>
    <mergeCell ref="F2:J2"/>
    <mergeCell ref="K2:O2"/>
    <mergeCell ref="Z2:AD2"/>
  </mergeCells>
  <printOptions horizontalCentered="1" verticalCentered="1"/>
  <pageMargins left="0.55" right="0.23" top="1.7" bottom="0.984251968503937" header="0.81" footer="0.5118110236220472"/>
  <pageSetup horizontalDpi="360" verticalDpi="360" orientation="portrait" paperSize="9" scale="90" r:id="rId3"/>
  <headerFooter alignWithMargins="0">
    <oddHeader>&amp;C&amp;"Arial,Félkövér"&amp;16Az Önkormányzat, a Polgármesteri Hivatal 
és az intézmények 2020. évi költségvetése
(eFt)&amp;R8. melléklet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2" sqref="C2"/>
    </sheetView>
  </sheetViews>
  <sheetFormatPr defaultColWidth="9.140625" defaultRowHeight="12.75"/>
  <cols>
    <col min="1" max="1" width="34.421875" style="82" customWidth="1"/>
    <col min="2" max="3" width="10.28125" style="82" customWidth="1"/>
    <col min="4" max="4" width="10.140625" style="82" customWidth="1"/>
    <col min="5" max="5" width="10.421875" style="82" customWidth="1"/>
    <col min="6" max="6" width="31.8515625" style="82" customWidth="1"/>
    <col min="7" max="8" width="10.7109375" style="82" customWidth="1"/>
    <col min="9" max="9" width="12.28125" style="82" customWidth="1"/>
    <col min="10" max="10" width="14.140625" style="82" customWidth="1"/>
    <col min="11" max="16384" width="9.140625" style="82" customWidth="1"/>
  </cols>
  <sheetData>
    <row r="1" spans="1:10" s="101" customFormat="1" ht="30.75" customHeight="1">
      <c r="A1" s="124" t="s">
        <v>80</v>
      </c>
      <c r="B1" s="125" t="str">
        <f>'Üres mintatábla'!B3</f>
        <v>2020. évi eredeti</v>
      </c>
      <c r="C1" s="125" t="str">
        <f>'Üres mintatábla'!C3</f>
        <v>I. pótktgv</v>
      </c>
      <c r="D1" s="125" t="str">
        <f>'Üres mintatábla'!D3</f>
        <v>II. pótktgv</v>
      </c>
      <c r="E1" s="125" t="str">
        <f>'Üres mintatábla'!E3</f>
        <v>I. félévi teljesítés</v>
      </c>
      <c r="F1" s="124" t="s">
        <v>81</v>
      </c>
      <c r="G1" s="125" t="str">
        <f>'Üres mintatábla'!B3</f>
        <v>2020. évi eredeti</v>
      </c>
      <c r="H1" s="125" t="str">
        <f>'Üres mintatábla'!C3</f>
        <v>I. pótktgv</v>
      </c>
      <c r="I1" s="125" t="str">
        <f>'Üres mintatábla'!D3</f>
        <v>II. pótktgv</v>
      </c>
      <c r="J1" s="125" t="str">
        <f>'Üres mintatábla'!E3</f>
        <v>I. félévi teljesítés</v>
      </c>
    </row>
    <row r="2" spans="1:10" s="212" customFormat="1" ht="12.75">
      <c r="A2" s="154" t="s">
        <v>12</v>
      </c>
      <c r="B2" s="211">
        <f>SUM(B3:B6)</f>
        <v>1491438</v>
      </c>
      <c r="C2" s="211">
        <f>SUM(C3:C6)</f>
        <v>1545628</v>
      </c>
      <c r="D2" s="211">
        <f>SUM(D3:D6)</f>
        <v>1557040</v>
      </c>
      <c r="E2" s="211">
        <f>SUM(E3:E6)</f>
        <v>842035</v>
      </c>
      <c r="F2" s="154" t="s">
        <v>13</v>
      </c>
      <c r="G2" s="211">
        <f>SUM(G4:G6)</f>
        <v>1790061</v>
      </c>
      <c r="H2" s="211">
        <f>SUM(H4:H6)</f>
        <v>1996197</v>
      </c>
      <c r="I2" s="211">
        <f>SUM(I4:I6)</f>
        <v>2005653</v>
      </c>
      <c r="J2" s="211">
        <f>SUM(J4:J6)</f>
        <v>891557</v>
      </c>
    </row>
    <row r="3" spans="1:10" s="213" customFormat="1" ht="12.75">
      <c r="A3" s="154" t="s">
        <v>14</v>
      </c>
      <c r="B3" s="148"/>
      <c r="C3" s="148"/>
      <c r="D3" s="163"/>
      <c r="E3" s="163"/>
      <c r="F3" s="154" t="s">
        <v>15</v>
      </c>
      <c r="G3" s="148"/>
      <c r="H3" s="148"/>
      <c r="I3" s="148"/>
      <c r="J3" s="148"/>
    </row>
    <row r="4" spans="1:10" s="213" customFormat="1" ht="12.75">
      <c r="A4" s="154" t="s">
        <v>16</v>
      </c>
      <c r="B4" s="148">
        <v>1491438</v>
      </c>
      <c r="C4" s="148">
        <v>1545628</v>
      </c>
      <c r="D4" s="163">
        <v>1557040</v>
      </c>
      <c r="E4" s="148">
        <v>842035</v>
      </c>
      <c r="F4" s="214" t="s">
        <v>51</v>
      </c>
      <c r="G4" s="148">
        <v>930682</v>
      </c>
      <c r="H4" s="148">
        <v>974680</v>
      </c>
      <c r="I4" s="148">
        <v>983394</v>
      </c>
      <c r="J4" s="148">
        <v>376960</v>
      </c>
    </row>
    <row r="5" spans="1:10" s="213" customFormat="1" ht="12.75">
      <c r="A5" s="154" t="s">
        <v>17</v>
      </c>
      <c r="B5" s="148"/>
      <c r="C5" s="148"/>
      <c r="D5" s="148"/>
      <c r="E5" s="148"/>
      <c r="F5" s="154" t="s">
        <v>18</v>
      </c>
      <c r="G5" s="148">
        <v>162401</v>
      </c>
      <c r="H5" s="148">
        <v>169259</v>
      </c>
      <c r="I5" s="148">
        <v>170131</v>
      </c>
      <c r="J5" s="148">
        <v>65931</v>
      </c>
    </row>
    <row r="6" spans="1:10" s="213" customFormat="1" ht="12.75">
      <c r="A6" s="154" t="s">
        <v>31</v>
      </c>
      <c r="B6" s="148"/>
      <c r="C6" s="148"/>
      <c r="D6" s="148"/>
      <c r="E6" s="148"/>
      <c r="F6" s="214" t="s">
        <v>46</v>
      </c>
      <c r="G6" s="148">
        <f>536045+160933</f>
        <v>696978</v>
      </c>
      <c r="H6" s="148">
        <v>852258</v>
      </c>
      <c r="I6" s="148">
        <v>852128</v>
      </c>
      <c r="J6" s="148">
        <v>448666</v>
      </c>
    </row>
    <row r="7" spans="1:10" s="212" customFormat="1" ht="12.75">
      <c r="A7" s="154" t="s">
        <v>19</v>
      </c>
      <c r="B7" s="211">
        <f>SUM(B8:B11)</f>
        <v>56000</v>
      </c>
      <c r="C7" s="211">
        <f>SUM(C8:C11)</f>
        <v>0</v>
      </c>
      <c r="D7" s="211">
        <f>SUM(D8:D11)</f>
        <v>0</v>
      </c>
      <c r="E7" s="211">
        <f>SUM(E8:E11)</f>
        <v>0</v>
      </c>
      <c r="F7" s="214" t="s">
        <v>52</v>
      </c>
      <c r="G7" s="211">
        <v>82298</v>
      </c>
      <c r="H7" s="211">
        <v>82298</v>
      </c>
      <c r="I7" s="148">
        <v>82298</v>
      </c>
      <c r="J7" s="148">
        <v>18951</v>
      </c>
    </row>
    <row r="8" spans="1:10" s="213" customFormat="1" ht="12.75">
      <c r="A8" s="154" t="s">
        <v>20</v>
      </c>
      <c r="B8" s="148"/>
      <c r="C8" s="148"/>
      <c r="D8" s="148"/>
      <c r="E8" s="163"/>
      <c r="F8" s="154" t="s">
        <v>22</v>
      </c>
      <c r="G8" s="148">
        <f>G10+G11</f>
        <v>1380577</v>
      </c>
      <c r="H8" s="148">
        <f>H10+H11</f>
        <v>1678425</v>
      </c>
      <c r="I8" s="148">
        <f>I10+I11</f>
        <v>1689140</v>
      </c>
      <c r="J8" s="148">
        <f>J10+J11</f>
        <v>722975</v>
      </c>
    </row>
    <row r="9" spans="1:10" s="213" customFormat="1" ht="12.75">
      <c r="A9" s="154" t="s">
        <v>21</v>
      </c>
      <c r="B9" s="148"/>
      <c r="C9" s="148"/>
      <c r="D9" s="148"/>
      <c r="E9" s="148"/>
      <c r="F9" s="154" t="s">
        <v>15</v>
      </c>
      <c r="G9" s="148"/>
      <c r="H9" s="148"/>
      <c r="I9" s="148"/>
      <c r="J9" s="148"/>
    </row>
    <row r="10" spans="1:10" s="213" customFormat="1" ht="12.75">
      <c r="A10" s="154" t="s">
        <v>32</v>
      </c>
      <c r="B10" s="148"/>
      <c r="C10" s="148"/>
      <c r="D10" s="148"/>
      <c r="E10" s="148"/>
      <c r="F10" s="214" t="s">
        <v>53</v>
      </c>
      <c r="G10" s="148">
        <v>1380577</v>
      </c>
      <c r="H10" s="148">
        <v>1678425</v>
      </c>
      <c r="I10" s="148">
        <v>1689140</v>
      </c>
      <c r="J10" s="148">
        <v>722975</v>
      </c>
    </row>
    <row r="11" spans="1:10" s="213" customFormat="1" ht="12.75">
      <c r="A11" s="154" t="s">
        <v>11</v>
      </c>
      <c r="B11" s="148">
        <v>56000</v>
      </c>
      <c r="C11" s="148"/>
      <c r="D11" s="148"/>
      <c r="E11" s="148"/>
      <c r="F11" s="214" t="s">
        <v>54</v>
      </c>
      <c r="G11" s="148"/>
      <c r="H11" s="148"/>
      <c r="I11" s="148"/>
      <c r="J11" s="148"/>
    </row>
    <row r="12" spans="1:10" s="212" customFormat="1" ht="12.75">
      <c r="A12" s="154" t="s">
        <v>23</v>
      </c>
      <c r="B12" s="211">
        <f>B13+B15</f>
        <v>303069</v>
      </c>
      <c r="C12" s="211">
        <f>C13+C15</f>
        <v>323901</v>
      </c>
      <c r="D12" s="211">
        <f>D13+D15</f>
        <v>329189</v>
      </c>
      <c r="E12" s="211">
        <f>E13+E15</f>
        <v>103736</v>
      </c>
      <c r="F12" s="214" t="s">
        <v>55</v>
      </c>
      <c r="G12" s="211">
        <v>1350</v>
      </c>
      <c r="H12" s="211">
        <v>1514</v>
      </c>
      <c r="I12" s="148">
        <v>7764</v>
      </c>
      <c r="J12" s="148">
        <v>164</v>
      </c>
    </row>
    <row r="13" spans="1:10" s="213" customFormat="1" ht="12.75">
      <c r="A13" s="154" t="s">
        <v>33</v>
      </c>
      <c r="B13" s="148">
        <f>185957+117112</f>
        <v>303069</v>
      </c>
      <c r="C13" s="148">
        <v>323901</v>
      </c>
      <c r="D13" s="148">
        <v>329189</v>
      </c>
      <c r="E13" s="163">
        <v>103736</v>
      </c>
      <c r="F13" s="214" t="s">
        <v>56</v>
      </c>
      <c r="G13" s="148">
        <v>21588</v>
      </c>
      <c r="H13" s="148">
        <v>165197</v>
      </c>
      <c r="I13" s="148">
        <v>158721</v>
      </c>
      <c r="J13" s="148">
        <v>67836</v>
      </c>
    </row>
    <row r="14" spans="1:10" s="213" customFormat="1" ht="12.75">
      <c r="A14" s="154" t="s">
        <v>34</v>
      </c>
      <c r="B14" s="148">
        <v>117112</v>
      </c>
      <c r="C14" s="148">
        <v>117112</v>
      </c>
      <c r="D14" s="148">
        <v>129000</v>
      </c>
      <c r="E14" s="148">
        <v>65654</v>
      </c>
      <c r="F14" s="214" t="s">
        <v>57</v>
      </c>
      <c r="G14" s="148">
        <f>G16+G17+G18</f>
        <v>125665</v>
      </c>
      <c r="H14" s="148">
        <f>H16+H17+H18</f>
        <v>1632989</v>
      </c>
      <c r="I14" s="148">
        <f>I16+I17+I18</f>
        <v>1629976</v>
      </c>
      <c r="J14" s="148">
        <f>J16+J17+J18</f>
        <v>0</v>
      </c>
    </row>
    <row r="15" spans="1:10" s="213" customFormat="1" ht="12.75">
      <c r="A15" s="154" t="s">
        <v>35</v>
      </c>
      <c r="B15" s="148">
        <v>0</v>
      </c>
      <c r="C15" s="148"/>
      <c r="D15" s="148"/>
      <c r="E15" s="148"/>
      <c r="F15" s="154" t="s">
        <v>15</v>
      </c>
      <c r="G15" s="148"/>
      <c r="H15" s="148"/>
      <c r="I15" s="148"/>
      <c r="J15" s="148"/>
    </row>
    <row r="16" spans="1:10" s="212" customFormat="1" ht="12.75">
      <c r="A16" s="154" t="s">
        <v>25</v>
      </c>
      <c r="B16" s="211">
        <f>SUM(B17:B20)</f>
        <v>1551032</v>
      </c>
      <c r="C16" s="211">
        <f>SUM(C17:C20)</f>
        <v>1479671</v>
      </c>
      <c r="D16" s="211">
        <f>SUM(D17:D20)</f>
        <v>1479903</v>
      </c>
      <c r="E16" s="211">
        <f>SUM(E17:E20)</f>
        <v>719368</v>
      </c>
      <c r="F16" s="154" t="s">
        <v>24</v>
      </c>
      <c r="G16" s="211"/>
      <c r="H16" s="211"/>
      <c r="I16" s="211"/>
      <c r="J16" s="211"/>
    </row>
    <row r="17" spans="1:10" s="213" customFormat="1" ht="12.75">
      <c r="A17" s="214" t="s">
        <v>47</v>
      </c>
      <c r="B17" s="148">
        <f>222109+94864+100</f>
        <v>317073</v>
      </c>
      <c r="C17" s="148">
        <v>315669</v>
      </c>
      <c r="D17" s="148">
        <v>315669</v>
      </c>
      <c r="E17" s="148">
        <v>112479</v>
      </c>
      <c r="F17" s="154" t="s">
        <v>105</v>
      </c>
      <c r="G17" s="148">
        <v>125665</v>
      </c>
      <c r="H17" s="148">
        <v>1632989</v>
      </c>
      <c r="I17" s="148">
        <v>1629976</v>
      </c>
      <c r="J17" s="148"/>
    </row>
    <row r="18" spans="1:10" s="213" customFormat="1" ht="12.75">
      <c r="A18" s="154" t="s">
        <v>26</v>
      </c>
      <c r="B18" s="148">
        <v>1232659</v>
      </c>
      <c r="C18" s="148">
        <v>1162702</v>
      </c>
      <c r="D18" s="148">
        <v>1162934</v>
      </c>
      <c r="E18" s="148">
        <v>600666</v>
      </c>
      <c r="F18" s="154" t="s">
        <v>36</v>
      </c>
      <c r="G18" s="148"/>
      <c r="H18" s="148"/>
      <c r="I18" s="148"/>
      <c r="J18" s="148"/>
    </row>
    <row r="19" spans="1:10" s="213" customFormat="1" ht="12.75">
      <c r="A19" s="154" t="s">
        <v>27</v>
      </c>
      <c r="B19" s="148"/>
      <c r="C19" s="148"/>
      <c r="D19" s="148"/>
      <c r="E19" s="148">
        <v>5811</v>
      </c>
      <c r="F19" s="214" t="s">
        <v>58</v>
      </c>
      <c r="G19" s="148"/>
      <c r="H19" s="148"/>
      <c r="I19" s="148"/>
      <c r="J19" s="148"/>
    </row>
    <row r="20" spans="1:10" s="213" customFormat="1" ht="12.75">
      <c r="A20" s="214" t="s">
        <v>10</v>
      </c>
      <c r="B20" s="148">
        <v>1300</v>
      </c>
      <c r="C20" s="148">
        <v>1300</v>
      </c>
      <c r="D20" s="148">
        <v>1300</v>
      </c>
      <c r="E20" s="148">
        <v>412</v>
      </c>
      <c r="F20" s="214" t="s">
        <v>194</v>
      </c>
      <c r="G20" s="148"/>
      <c r="H20" s="148"/>
      <c r="I20" s="148"/>
      <c r="J20" s="148"/>
    </row>
    <row r="21" spans="1:10" s="213" customFormat="1" ht="12.75">
      <c r="A21" s="214" t="s">
        <v>59</v>
      </c>
      <c r="B21" s="148"/>
      <c r="C21" s="148"/>
      <c r="D21" s="148"/>
      <c r="E21" s="148">
        <v>1500</v>
      </c>
      <c r="F21" s="214"/>
      <c r="G21" s="148"/>
      <c r="H21" s="148"/>
      <c r="I21" s="148"/>
      <c r="J21" s="148"/>
    </row>
    <row r="22" spans="1:10" s="215" customFormat="1" ht="12.75">
      <c r="A22" s="214" t="s">
        <v>5</v>
      </c>
      <c r="B22" s="148"/>
      <c r="C22" s="148"/>
      <c r="D22" s="148"/>
      <c r="E22" s="148"/>
      <c r="F22" s="154"/>
      <c r="G22" s="148"/>
      <c r="H22" s="148"/>
      <c r="I22" s="148"/>
      <c r="J22" s="148"/>
    </row>
    <row r="23" spans="1:10" s="213" customFormat="1" ht="12.75">
      <c r="A23" s="216" t="s">
        <v>60</v>
      </c>
      <c r="B23" s="217">
        <f>B2+B7+B12+B16+B21+B22</f>
        <v>3401539</v>
      </c>
      <c r="C23" s="217">
        <f>C2+C7+C12+C16+C21+C22</f>
        <v>3349200</v>
      </c>
      <c r="D23" s="217">
        <f>D2+D7+D12+D16+D21+D22</f>
        <v>3366132</v>
      </c>
      <c r="E23" s="217">
        <f>E2+E7+E12+E16+E21+E22</f>
        <v>1666639</v>
      </c>
      <c r="F23" s="216" t="s">
        <v>61</v>
      </c>
      <c r="G23" s="217">
        <f>G2+G7+G8+G12+G13+G14+G19+G20</f>
        <v>3401539</v>
      </c>
      <c r="H23" s="217">
        <f>H2+H7+H8+H12+H13+H14+H19+H20</f>
        <v>5556620</v>
      </c>
      <c r="I23" s="217">
        <f>I2+I7+I8+I12+I13+I14+I19+I20</f>
        <v>5573552</v>
      </c>
      <c r="J23" s="217">
        <f>J2+J7+J8+J12+J13+J14+J19+J20</f>
        <v>1701483</v>
      </c>
    </row>
    <row r="24" spans="1:10" s="213" customFormat="1" ht="12.75">
      <c r="A24" s="154"/>
      <c r="B24" s="148"/>
      <c r="C24" s="148"/>
      <c r="D24" s="148"/>
      <c r="E24" s="148"/>
      <c r="F24" s="154"/>
      <c r="G24" s="148"/>
      <c r="H24" s="148"/>
      <c r="I24" s="148"/>
      <c r="J24" s="148"/>
    </row>
    <row r="25" spans="1:10" s="212" customFormat="1" ht="12.75">
      <c r="A25" s="214" t="s">
        <v>114</v>
      </c>
      <c r="B25" s="211">
        <f>B26+B27+B28</f>
        <v>0</v>
      </c>
      <c r="C25" s="211">
        <f>C26+C27+C28</f>
        <v>2207420</v>
      </c>
      <c r="D25" s="211">
        <f>D26+D27+D28</f>
        <v>2207420</v>
      </c>
      <c r="E25" s="211">
        <f>E26+E27+E28</f>
        <v>2207420</v>
      </c>
      <c r="F25" s="214" t="s">
        <v>115</v>
      </c>
      <c r="G25" s="211">
        <f>G26+G28</f>
        <v>0</v>
      </c>
      <c r="H25" s="211">
        <f>H26+H28</f>
        <v>0</v>
      </c>
      <c r="I25" s="211">
        <f>I26+I28</f>
        <v>0</v>
      </c>
      <c r="J25" s="211">
        <f>J26+J28</f>
        <v>0</v>
      </c>
    </row>
    <row r="26" spans="1:10" s="213" customFormat="1" ht="12.75">
      <c r="A26" s="214" t="s">
        <v>125</v>
      </c>
      <c r="B26" s="148"/>
      <c r="C26" s="148">
        <v>2207420</v>
      </c>
      <c r="D26" s="148">
        <v>2207420</v>
      </c>
      <c r="E26" s="148">
        <v>2207420</v>
      </c>
      <c r="F26" s="214" t="s">
        <v>63</v>
      </c>
      <c r="G26" s="148"/>
      <c r="H26" s="148"/>
      <c r="I26" s="148"/>
      <c r="J26" s="148"/>
    </row>
    <row r="27" spans="1:10" s="218" customFormat="1" ht="12.75">
      <c r="A27" s="214" t="s">
        <v>62</v>
      </c>
      <c r="B27" s="148"/>
      <c r="C27" s="148"/>
      <c r="D27" s="148"/>
      <c r="E27" s="148"/>
      <c r="F27" s="214"/>
      <c r="G27" s="148"/>
      <c r="H27" s="148"/>
      <c r="I27" s="148"/>
      <c r="J27" s="148"/>
    </row>
    <row r="28" spans="1:10" s="218" customFormat="1" ht="12.75">
      <c r="A28" s="214" t="s">
        <v>64</v>
      </c>
      <c r="B28" s="148"/>
      <c r="C28" s="148"/>
      <c r="D28" s="148"/>
      <c r="E28" s="148"/>
      <c r="F28" s="214" t="s">
        <v>65</v>
      </c>
      <c r="G28" s="148"/>
      <c r="H28" s="148"/>
      <c r="I28" s="148"/>
      <c r="J28" s="148"/>
    </row>
    <row r="29" spans="1:10" s="213" customFormat="1" ht="12.75">
      <c r="A29" s="214" t="s">
        <v>117</v>
      </c>
      <c r="B29" s="148"/>
      <c r="C29" s="148"/>
      <c r="D29" s="148"/>
      <c r="E29" s="148"/>
      <c r="F29" s="214" t="s">
        <v>116</v>
      </c>
      <c r="G29" s="148"/>
      <c r="H29" s="148"/>
      <c r="I29" s="148"/>
      <c r="J29" s="148"/>
    </row>
    <row r="30" spans="1:10" s="133" customFormat="1" ht="12.75">
      <c r="A30" s="127" t="s">
        <v>87</v>
      </c>
      <c r="B30" s="128">
        <f>B23+B25+B29</f>
        <v>3401539</v>
      </c>
      <c r="C30" s="128">
        <f>C23+C25+C29</f>
        <v>5556620</v>
      </c>
      <c r="D30" s="128">
        <f>D23+D25+D29</f>
        <v>5573552</v>
      </c>
      <c r="E30" s="128">
        <f>E23+E25+E29</f>
        <v>3874059</v>
      </c>
      <c r="F30" s="127" t="s">
        <v>99</v>
      </c>
      <c r="G30" s="128">
        <f>G23+G25+G29</f>
        <v>3401539</v>
      </c>
      <c r="H30" s="128">
        <f>H23+H25+H29</f>
        <v>5556620</v>
      </c>
      <c r="I30" s="128">
        <f>I23+I25+I29</f>
        <v>5573552</v>
      </c>
      <c r="J30" s="128">
        <f>J23+J25+J29</f>
        <v>1701483</v>
      </c>
    </row>
    <row r="31" spans="1:10" s="133" customFormat="1" ht="15.75">
      <c r="A31" s="126"/>
      <c r="B31" s="126"/>
      <c r="C31" s="126"/>
      <c r="D31" s="126"/>
      <c r="E31" s="126"/>
      <c r="F31" s="54" t="s">
        <v>28</v>
      </c>
      <c r="G31" s="129">
        <f>B30-G30</f>
        <v>0</v>
      </c>
      <c r="H31" s="129">
        <f>C30-H30</f>
        <v>0</v>
      </c>
      <c r="I31" s="129">
        <f>D30-I30</f>
        <v>0</v>
      </c>
      <c r="J31" s="129">
        <f>E30-J30</f>
        <v>2172576</v>
      </c>
    </row>
    <row r="32" ht="12.75">
      <c r="I32" s="84"/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90" r:id="rId1"/>
  <headerFooter alignWithMargins="0">
    <oddHeader>&amp;C&amp;"Arial,Félkövér"&amp;16Mohács város Önkormányzata 2020. évi  működési mérlege
(eFt)&amp;R5.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3">
      <selection activeCell="F50" sqref="F50"/>
    </sheetView>
  </sheetViews>
  <sheetFormatPr defaultColWidth="9.140625" defaultRowHeight="12.75"/>
  <cols>
    <col min="1" max="1" width="34.421875" style="82" customWidth="1"/>
    <col min="2" max="3" width="10.57421875" style="82" customWidth="1"/>
    <col min="4" max="4" width="11.140625" style="82" customWidth="1"/>
    <col min="5" max="5" width="11.28125" style="82" customWidth="1"/>
    <col min="6" max="6" width="31.8515625" style="82" customWidth="1"/>
    <col min="7" max="7" width="14.00390625" style="82" customWidth="1"/>
    <col min="8" max="8" width="13.57421875" style="82" customWidth="1"/>
    <col min="9" max="9" width="13.421875" style="82" customWidth="1"/>
    <col min="10" max="10" width="12.7109375" style="82" customWidth="1"/>
    <col min="11" max="16384" width="9.140625" style="82" customWidth="1"/>
  </cols>
  <sheetData>
    <row r="1" spans="1:10" s="135" customFormat="1" ht="30.75" customHeight="1">
      <c r="A1" s="124" t="s">
        <v>80</v>
      </c>
      <c r="B1" s="125" t="str">
        <f>'Üres mintatábla'!B3</f>
        <v>2020. évi eredeti</v>
      </c>
      <c r="C1" s="125" t="str">
        <f>'Üres mintatábla'!C3</f>
        <v>I. pótktgv</v>
      </c>
      <c r="D1" s="125" t="str">
        <f>'Üres mintatábla'!D3</f>
        <v>II. pótktgv</v>
      </c>
      <c r="E1" s="125" t="str">
        <f>'Üres mintatábla'!E3</f>
        <v>I. félévi teljesítés</v>
      </c>
      <c r="F1" s="134" t="s">
        <v>81</v>
      </c>
      <c r="G1" s="125" t="str">
        <f>'Üres mintatábla'!B3</f>
        <v>2020. évi eredeti</v>
      </c>
      <c r="H1" s="125" t="str">
        <f>'Üres mintatábla'!C3</f>
        <v>I. pótktgv</v>
      </c>
      <c r="I1" s="125" t="str">
        <f>'Üres mintatábla'!D3</f>
        <v>II. pótktgv</v>
      </c>
      <c r="J1" s="125" t="str">
        <f>'Üres mintatábla'!E3</f>
        <v>I. félévi teljesítés</v>
      </c>
    </row>
    <row r="2" spans="1:10" s="212" customFormat="1" ht="12.75">
      <c r="A2" s="154" t="s">
        <v>12</v>
      </c>
      <c r="B2" s="219">
        <f>B3+B4+B5+B6</f>
        <v>0</v>
      </c>
      <c r="C2" s="219">
        <f>C3+C4+C5+C6</f>
        <v>0</v>
      </c>
      <c r="D2" s="219">
        <f>D3+D4+D5+D6</f>
        <v>0</v>
      </c>
      <c r="E2" s="219">
        <f>E3+E4+E5+E6</f>
        <v>0</v>
      </c>
      <c r="F2" s="154" t="s">
        <v>13</v>
      </c>
      <c r="G2" s="152">
        <f>SUM(G3:G6)</f>
        <v>0</v>
      </c>
      <c r="H2" s="152">
        <f>SUM(H3:H6)</f>
        <v>0</v>
      </c>
      <c r="I2" s="152">
        <f>SUM(I3:I6)</f>
        <v>0</v>
      </c>
      <c r="J2" s="152">
        <f>SUM(J3:J6)</f>
        <v>254985</v>
      </c>
    </row>
    <row r="3" spans="1:10" s="213" customFormat="1" ht="12.75">
      <c r="A3" s="153" t="s">
        <v>14</v>
      </c>
      <c r="B3" s="157"/>
      <c r="C3" s="157"/>
      <c r="D3" s="149"/>
      <c r="E3" s="149"/>
      <c r="F3" s="153" t="s">
        <v>15</v>
      </c>
      <c r="G3" s="151"/>
      <c r="H3" s="151"/>
      <c r="I3" s="151"/>
      <c r="J3" s="151"/>
    </row>
    <row r="4" spans="1:10" s="213" customFormat="1" ht="12.75">
      <c r="A4" s="153" t="s">
        <v>16</v>
      </c>
      <c r="B4" s="149"/>
      <c r="C4" s="149"/>
      <c r="D4" s="149"/>
      <c r="E4" s="149"/>
      <c r="F4" s="150" t="s">
        <v>51</v>
      </c>
      <c r="G4" s="151"/>
      <c r="H4" s="151"/>
      <c r="I4" s="151"/>
      <c r="J4" s="151">
        <v>17026</v>
      </c>
    </row>
    <row r="5" spans="1:10" s="213" customFormat="1" ht="12.75">
      <c r="A5" s="153" t="s">
        <v>17</v>
      </c>
      <c r="B5" s="149"/>
      <c r="C5" s="149"/>
      <c r="D5" s="149"/>
      <c r="E5" s="149"/>
      <c r="F5" s="153" t="s">
        <v>18</v>
      </c>
      <c r="G5" s="151"/>
      <c r="H5" s="151"/>
      <c r="I5" s="151"/>
      <c r="J5" s="151">
        <v>2854</v>
      </c>
    </row>
    <row r="6" spans="1:10" s="213" customFormat="1" ht="12.75">
      <c r="A6" s="153" t="s">
        <v>31</v>
      </c>
      <c r="B6" s="149"/>
      <c r="C6" s="149"/>
      <c r="D6" s="149"/>
      <c r="E6" s="149"/>
      <c r="F6" s="150" t="s">
        <v>46</v>
      </c>
      <c r="G6" s="151"/>
      <c r="H6" s="151"/>
      <c r="I6" s="151"/>
      <c r="J6" s="151">
        <v>235105</v>
      </c>
    </row>
    <row r="7" spans="1:10" s="212" customFormat="1" ht="12.75">
      <c r="A7" s="154" t="s">
        <v>19</v>
      </c>
      <c r="B7" s="219">
        <f>B8+B9+B10+B11</f>
        <v>0</v>
      </c>
      <c r="C7" s="219">
        <f>C8+C9+C10+C11</f>
        <v>0</v>
      </c>
      <c r="D7" s="219">
        <f>D8+D9+D10+D11</f>
        <v>0</v>
      </c>
      <c r="E7" s="219">
        <f>E8+E9+E10+E11</f>
        <v>0</v>
      </c>
      <c r="F7" s="214" t="s">
        <v>52</v>
      </c>
      <c r="G7" s="152"/>
      <c r="H7" s="152"/>
      <c r="I7" s="152"/>
      <c r="J7" s="152"/>
    </row>
    <row r="8" spans="1:10" s="213" customFormat="1" ht="12.75">
      <c r="A8" s="153" t="s">
        <v>20</v>
      </c>
      <c r="B8" s="149"/>
      <c r="C8" s="149"/>
      <c r="D8" s="149"/>
      <c r="E8" s="149"/>
      <c r="F8" s="153" t="s">
        <v>22</v>
      </c>
      <c r="G8" s="151">
        <f>G10+G11</f>
        <v>218864</v>
      </c>
      <c r="H8" s="151">
        <f>H10+H11</f>
        <v>312200</v>
      </c>
      <c r="I8" s="151">
        <f>I10+I11</f>
        <v>312200</v>
      </c>
      <c r="J8" s="151">
        <f>J10+J11</f>
        <v>141309</v>
      </c>
    </row>
    <row r="9" spans="1:10" s="213" customFormat="1" ht="12.75">
      <c r="A9" s="153" t="s">
        <v>21</v>
      </c>
      <c r="B9" s="149"/>
      <c r="C9" s="149"/>
      <c r="D9" s="149"/>
      <c r="E9" s="149"/>
      <c r="F9" s="153" t="s">
        <v>15</v>
      </c>
      <c r="G9" s="151"/>
      <c r="H9" s="151"/>
      <c r="I9" s="151"/>
      <c r="J9" s="151"/>
    </row>
    <row r="10" spans="1:10" s="213" customFormat="1" ht="12.75">
      <c r="A10" s="153" t="s">
        <v>32</v>
      </c>
      <c r="B10" s="149"/>
      <c r="C10" s="149"/>
      <c r="D10" s="149"/>
      <c r="E10" s="149"/>
      <c r="F10" s="150" t="s">
        <v>53</v>
      </c>
      <c r="G10" s="151"/>
      <c r="H10" s="151"/>
      <c r="I10" s="151"/>
      <c r="J10" s="151"/>
    </row>
    <row r="11" spans="1:10" s="213" customFormat="1" ht="12.75">
      <c r="A11" s="153" t="s">
        <v>11</v>
      </c>
      <c r="B11" s="149"/>
      <c r="C11" s="149"/>
      <c r="D11" s="149"/>
      <c r="E11" s="149"/>
      <c r="F11" s="150" t="s">
        <v>54</v>
      </c>
      <c r="G11" s="151">
        <v>218864</v>
      </c>
      <c r="H11" s="151">
        <f>218864+93278+58</f>
        <v>312200</v>
      </c>
      <c r="I11" s="151">
        <v>312200</v>
      </c>
      <c r="J11" s="151">
        <v>141309</v>
      </c>
    </row>
    <row r="12" spans="1:10" s="212" customFormat="1" ht="12.75">
      <c r="A12" s="154" t="s">
        <v>23</v>
      </c>
      <c r="B12" s="219">
        <f>B13+B15</f>
        <v>4546195</v>
      </c>
      <c r="C12" s="219">
        <f>C13+C15</f>
        <v>4557054</v>
      </c>
      <c r="D12" s="219">
        <f>D13+D15</f>
        <v>4557054</v>
      </c>
      <c r="E12" s="219">
        <f>E13+E15</f>
        <v>580234</v>
      </c>
      <c r="F12" s="214" t="s">
        <v>55</v>
      </c>
      <c r="G12" s="152">
        <v>203000</v>
      </c>
      <c r="H12" s="152">
        <v>203000</v>
      </c>
      <c r="I12" s="152">
        <v>203000</v>
      </c>
      <c r="J12" s="152">
        <v>29967</v>
      </c>
    </row>
    <row r="13" spans="1:10" s="213" customFormat="1" ht="12.75">
      <c r="A13" s="153" t="s">
        <v>33</v>
      </c>
      <c r="B13" s="149"/>
      <c r="C13" s="149"/>
      <c r="D13" s="149"/>
      <c r="E13" s="149"/>
      <c r="F13" s="150" t="s">
        <v>56</v>
      </c>
      <c r="G13" s="151">
        <v>5394301</v>
      </c>
      <c r="H13" s="151">
        <f>5590122+18558-32266-93278-58+91000</f>
        <v>5574078</v>
      </c>
      <c r="I13" s="151">
        <v>5558578</v>
      </c>
      <c r="J13" s="151">
        <v>981437</v>
      </c>
    </row>
    <row r="14" spans="1:10" s="213" customFormat="1" ht="12.75">
      <c r="A14" s="153" t="s">
        <v>34</v>
      </c>
      <c r="B14" s="149"/>
      <c r="C14" s="149"/>
      <c r="D14" s="149"/>
      <c r="E14" s="149"/>
      <c r="F14" s="150" t="s">
        <v>57</v>
      </c>
      <c r="G14" s="220">
        <f>SUM(G16:G18)</f>
        <v>567148</v>
      </c>
      <c r="H14" s="220">
        <f>SUM(H16:H18)</f>
        <v>169928</v>
      </c>
      <c r="I14" s="220">
        <f>SUM(I16:I18)</f>
        <v>185428</v>
      </c>
      <c r="J14" s="220">
        <f>SUM(J16:J18)</f>
        <v>0</v>
      </c>
    </row>
    <row r="15" spans="1:10" s="213" customFormat="1" ht="12.75">
      <c r="A15" s="153" t="s">
        <v>35</v>
      </c>
      <c r="B15" s="149">
        <v>4546195</v>
      </c>
      <c r="C15" s="149">
        <v>4557054</v>
      </c>
      <c r="D15" s="149">
        <v>4557054</v>
      </c>
      <c r="E15" s="149">
        <v>580234</v>
      </c>
      <c r="F15" s="153" t="s">
        <v>15</v>
      </c>
      <c r="G15" s="151"/>
      <c r="H15" s="151"/>
      <c r="I15" s="151"/>
      <c r="J15" s="151"/>
    </row>
    <row r="16" spans="1:10" s="212" customFormat="1" ht="12.75">
      <c r="A16" s="154" t="s">
        <v>25</v>
      </c>
      <c r="B16" s="219">
        <f>SUM(B17:B20)</f>
        <v>245841</v>
      </c>
      <c r="C16" s="219">
        <f>SUM(C17:C20)</f>
        <v>243141</v>
      </c>
      <c r="D16" s="219">
        <f>SUM(D17:D20)</f>
        <v>243141</v>
      </c>
      <c r="E16" s="219">
        <f>SUM(E17:E20)</f>
        <v>216239</v>
      </c>
      <c r="F16" s="154" t="s">
        <v>24</v>
      </c>
      <c r="G16" s="152"/>
      <c r="H16" s="152"/>
      <c r="I16" s="152"/>
      <c r="J16" s="152"/>
    </row>
    <row r="17" spans="1:10" s="213" customFormat="1" ht="12.75">
      <c r="A17" s="150" t="s">
        <v>47</v>
      </c>
      <c r="B17" s="155">
        <v>9500</v>
      </c>
      <c r="C17" s="155">
        <v>6800</v>
      </c>
      <c r="D17" s="155">
        <v>6800</v>
      </c>
      <c r="E17" s="155">
        <v>6710</v>
      </c>
      <c r="F17" s="153" t="s">
        <v>105</v>
      </c>
      <c r="G17" s="151"/>
      <c r="H17" s="151"/>
      <c r="I17" s="151"/>
      <c r="J17" s="151"/>
    </row>
    <row r="18" spans="1:10" s="213" customFormat="1" ht="12.75">
      <c r="A18" s="153" t="s">
        <v>26</v>
      </c>
      <c r="B18" s="149">
        <v>156341</v>
      </c>
      <c r="C18" s="149">
        <v>156341</v>
      </c>
      <c r="D18" s="149">
        <v>156341</v>
      </c>
      <c r="E18" s="149">
        <v>0</v>
      </c>
      <c r="F18" s="153" t="s">
        <v>36</v>
      </c>
      <c r="G18" s="151">
        <f>549934+17214</f>
        <v>567148</v>
      </c>
      <c r="H18" s="151">
        <f>379486-18558-91000-100000</f>
        <v>169928</v>
      </c>
      <c r="I18" s="151">
        <v>185428</v>
      </c>
      <c r="J18" s="151">
        <v>0</v>
      </c>
    </row>
    <row r="19" spans="1:10" s="213" customFormat="1" ht="12.75">
      <c r="A19" s="153" t="s">
        <v>27</v>
      </c>
      <c r="B19" s="149">
        <v>80000</v>
      </c>
      <c r="C19" s="149">
        <v>80000</v>
      </c>
      <c r="D19" s="149">
        <v>80000</v>
      </c>
      <c r="E19" s="149">
        <f>137044+24518+47967</f>
        <v>209529</v>
      </c>
      <c r="F19" s="156" t="s">
        <v>58</v>
      </c>
      <c r="G19" s="151">
        <v>19000</v>
      </c>
      <c r="H19" s="151">
        <f>19000+32266+100000</f>
        <v>151266</v>
      </c>
      <c r="I19" s="151">
        <v>151266</v>
      </c>
      <c r="J19" s="151">
        <v>35100</v>
      </c>
    </row>
    <row r="20" spans="1:10" s="213" customFormat="1" ht="12.75">
      <c r="A20" s="150" t="s">
        <v>10</v>
      </c>
      <c r="B20" s="149"/>
      <c r="C20" s="149"/>
      <c r="D20" s="149"/>
      <c r="E20" s="149"/>
      <c r="F20" s="150" t="s">
        <v>108</v>
      </c>
      <c r="G20" s="151"/>
      <c r="H20" s="151"/>
      <c r="I20" s="151"/>
      <c r="J20" s="151"/>
    </row>
    <row r="21" spans="1:10" s="222" customFormat="1" ht="12.75">
      <c r="A21" s="221" t="s">
        <v>59</v>
      </c>
      <c r="B21" s="149">
        <v>40454</v>
      </c>
      <c r="C21" s="149">
        <v>40454</v>
      </c>
      <c r="D21" s="149">
        <v>40454</v>
      </c>
      <c r="E21" s="149">
        <v>8939</v>
      </c>
      <c r="F21" s="157" t="s">
        <v>165</v>
      </c>
      <c r="G21" s="151"/>
      <c r="H21" s="151"/>
      <c r="I21" s="151"/>
      <c r="J21" s="151"/>
    </row>
    <row r="22" spans="1:10" s="213" customFormat="1" ht="12.75">
      <c r="A22" s="150" t="s">
        <v>106</v>
      </c>
      <c r="B22" s="149"/>
      <c r="C22" s="149"/>
      <c r="D22" s="149"/>
      <c r="E22" s="149"/>
      <c r="F22" s="153"/>
      <c r="G22" s="151"/>
      <c r="H22" s="151"/>
      <c r="I22" s="151"/>
      <c r="J22" s="151"/>
    </row>
    <row r="23" spans="1:10" s="213" customFormat="1" ht="12.75">
      <c r="A23" s="159" t="s">
        <v>60</v>
      </c>
      <c r="B23" s="158">
        <f>B2+B7+B12+B16+B21+B22</f>
        <v>4832490</v>
      </c>
      <c r="C23" s="158">
        <f>C2+C7+C12+C16+C21+C22</f>
        <v>4840649</v>
      </c>
      <c r="D23" s="158">
        <f>D2+D7+D12+D16+D21+D22</f>
        <v>4840649</v>
      </c>
      <c r="E23" s="158">
        <f>E2+E7+E12+E16+E21+E22</f>
        <v>805412</v>
      </c>
      <c r="F23" s="159" t="s">
        <v>61</v>
      </c>
      <c r="G23" s="160">
        <f>G2+G7+G8+G12+G13+G14+G19+G20+G21</f>
        <v>6402313</v>
      </c>
      <c r="H23" s="160">
        <f>H2+H7+H8+H12+H13+H14+H19+H20+H21</f>
        <v>6410472</v>
      </c>
      <c r="I23" s="160">
        <f>I2+I7+I8+I12+I13+I14+I19+I20+I21</f>
        <v>6410472</v>
      </c>
      <c r="J23" s="160">
        <f>J2+J7+J8+J12+J13+J14+J19+J20+J21</f>
        <v>1442798</v>
      </c>
    </row>
    <row r="24" spans="1:10" s="213" customFormat="1" ht="12.75">
      <c r="A24" s="153"/>
      <c r="B24" s="149"/>
      <c r="C24" s="149"/>
      <c r="D24" s="149"/>
      <c r="E24" s="149"/>
      <c r="F24" s="153"/>
      <c r="G24" s="151"/>
      <c r="H24" s="151"/>
      <c r="I24" s="151"/>
      <c r="J24" s="151"/>
    </row>
    <row r="25" spans="1:10" s="212" customFormat="1" ht="12.75">
      <c r="A25" s="214" t="s">
        <v>114</v>
      </c>
      <c r="B25" s="219">
        <f>B26+B27+B28</f>
        <v>1569823</v>
      </c>
      <c r="C25" s="219">
        <f>C26+C27+C28</f>
        <v>1569823</v>
      </c>
      <c r="D25" s="219">
        <f>D26+D27+D28</f>
        <v>1569823</v>
      </c>
      <c r="E25" s="219">
        <f>E26+E27+E28</f>
        <v>2270219</v>
      </c>
      <c r="F25" s="214" t="s">
        <v>115</v>
      </c>
      <c r="G25" s="152">
        <f>G26+G28</f>
        <v>0</v>
      </c>
      <c r="H25" s="152">
        <f>H26+H28</f>
        <v>0</v>
      </c>
      <c r="I25" s="152">
        <f>I26+I28</f>
        <v>0</v>
      </c>
      <c r="J25" s="152">
        <f>J26+J28</f>
        <v>0</v>
      </c>
    </row>
    <row r="26" spans="1:10" s="213" customFormat="1" ht="14.25">
      <c r="A26" s="223" t="s">
        <v>123</v>
      </c>
      <c r="B26" s="149">
        <v>1569823</v>
      </c>
      <c r="C26" s="149">
        <v>1569823</v>
      </c>
      <c r="D26" s="149">
        <v>1569823</v>
      </c>
      <c r="E26" s="149">
        <v>1569823</v>
      </c>
      <c r="F26" s="150" t="s">
        <v>63</v>
      </c>
      <c r="G26" s="151"/>
      <c r="H26" s="151"/>
      <c r="I26" s="151"/>
      <c r="J26" s="151"/>
    </row>
    <row r="27" spans="1:10" s="213" customFormat="1" ht="12.75">
      <c r="A27" s="150" t="s">
        <v>62</v>
      </c>
      <c r="B27" s="161"/>
      <c r="C27" s="161"/>
      <c r="D27" s="161"/>
      <c r="E27" s="161"/>
      <c r="F27" s="162"/>
      <c r="G27" s="151"/>
      <c r="H27" s="151"/>
      <c r="I27" s="151"/>
      <c r="J27" s="151"/>
    </row>
    <row r="28" spans="1:10" s="218" customFormat="1" ht="12.75">
      <c r="A28" s="224" t="s">
        <v>64</v>
      </c>
      <c r="B28" s="161"/>
      <c r="C28" s="161"/>
      <c r="D28" s="161"/>
      <c r="E28" s="161">
        <v>700396</v>
      </c>
      <c r="F28" s="156" t="s">
        <v>192</v>
      </c>
      <c r="G28" s="151"/>
      <c r="H28" s="151"/>
      <c r="I28" s="151"/>
      <c r="J28" s="151"/>
    </row>
    <row r="29" spans="1:10" s="218" customFormat="1" ht="12.75">
      <c r="A29" s="224" t="s">
        <v>117</v>
      </c>
      <c r="B29" s="161"/>
      <c r="C29" s="161"/>
      <c r="D29" s="161"/>
      <c r="E29" s="161"/>
      <c r="F29" s="156" t="s">
        <v>116</v>
      </c>
      <c r="G29" s="151"/>
      <c r="H29" s="151"/>
      <c r="I29" s="151"/>
      <c r="J29" s="151"/>
    </row>
    <row r="30" spans="1:10" s="213" customFormat="1" ht="12.75">
      <c r="A30" s="225" t="s">
        <v>87</v>
      </c>
      <c r="B30" s="226">
        <f>B23+B25+B29</f>
        <v>6402313</v>
      </c>
      <c r="C30" s="226">
        <f>C23+C25+C29</f>
        <v>6410472</v>
      </c>
      <c r="D30" s="226">
        <f>D23+D25+D29</f>
        <v>6410472</v>
      </c>
      <c r="E30" s="226">
        <f>E23+E25+E29</f>
        <v>3075631</v>
      </c>
      <c r="F30" s="225" t="s">
        <v>99</v>
      </c>
      <c r="G30" s="226">
        <f>G23+G25+G29</f>
        <v>6402313</v>
      </c>
      <c r="H30" s="226">
        <f>H23+H25+H29</f>
        <v>6410472</v>
      </c>
      <c r="I30" s="226">
        <f>I23+I25+I29</f>
        <v>6410472</v>
      </c>
      <c r="J30" s="226">
        <f>J23+J25+J29</f>
        <v>1442798</v>
      </c>
    </row>
    <row r="31" spans="6:10" s="213" customFormat="1" ht="15.75">
      <c r="F31" s="227" t="s">
        <v>28</v>
      </c>
      <c r="G31" s="228">
        <f>B30-G30</f>
        <v>0</v>
      </c>
      <c r="H31" s="228">
        <f>C30-H30</f>
        <v>0</v>
      </c>
      <c r="I31" s="228">
        <f>D30-I30</f>
        <v>0</v>
      </c>
      <c r="J31" s="228">
        <f>E30-J30</f>
        <v>1632833</v>
      </c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86" r:id="rId1"/>
  <headerFooter alignWithMargins="0">
    <oddHeader>&amp;C&amp;"Arial,Félkövér"&amp;16Mohács város Önkormányzata 2020. évi  fejlesztési mérlege
(eFt)&amp;R4.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Layout" workbookViewId="0" topLeftCell="A1">
      <selection activeCell="F15" sqref="F15"/>
    </sheetView>
  </sheetViews>
  <sheetFormatPr defaultColWidth="9.140625" defaultRowHeight="12.75"/>
  <cols>
    <col min="1" max="1" width="8.00390625" style="99" customWidth="1"/>
    <col min="2" max="2" width="32.57421875" style="97" customWidth="1"/>
    <col min="3" max="3" width="12.00390625" style="91" customWidth="1"/>
    <col min="4" max="4" width="30.7109375" style="97" customWidth="1"/>
    <col min="5" max="5" width="11.7109375" style="97" customWidth="1"/>
    <col min="6" max="6" width="37.8515625" style="98" customWidth="1"/>
    <col min="7" max="16384" width="9.140625" style="98" customWidth="1"/>
  </cols>
  <sheetData>
    <row r="1" spans="1:6" s="92" customFormat="1" ht="29.25" customHeight="1">
      <c r="A1" s="288" t="s">
        <v>118</v>
      </c>
      <c r="B1" s="289"/>
      <c r="C1" s="290"/>
      <c r="D1" s="94"/>
      <c r="E1" s="105"/>
      <c r="F1" s="110"/>
    </row>
    <row r="2" spans="1:6" s="92" customFormat="1" ht="29.25" customHeight="1">
      <c r="A2" s="93" t="s">
        <v>41</v>
      </c>
      <c r="B2" s="94" t="s">
        <v>119</v>
      </c>
      <c r="C2" s="104" t="s">
        <v>39</v>
      </c>
      <c r="D2" s="94" t="s">
        <v>120</v>
      </c>
      <c r="E2" s="104" t="s">
        <v>39</v>
      </c>
      <c r="F2" s="110"/>
    </row>
    <row r="3" spans="1:6" ht="28.5">
      <c r="A3" s="95" t="s">
        <v>155</v>
      </c>
      <c r="B3" s="96" t="s">
        <v>45</v>
      </c>
      <c r="C3" s="105">
        <v>556453</v>
      </c>
      <c r="D3" s="96"/>
      <c r="E3" s="96"/>
      <c r="F3" s="111"/>
    </row>
    <row r="4" spans="1:6" ht="15">
      <c r="A4" s="95" t="s">
        <v>156</v>
      </c>
      <c r="B4" s="96" t="s">
        <v>148</v>
      </c>
      <c r="C4" s="105">
        <v>724012</v>
      </c>
      <c r="D4" s="96"/>
      <c r="E4" s="96"/>
      <c r="F4" s="111"/>
    </row>
    <row r="5" spans="1:6" ht="15">
      <c r="A5" s="95" t="s">
        <v>147</v>
      </c>
      <c r="B5" s="96" t="s">
        <v>180</v>
      </c>
      <c r="C5" s="105">
        <v>330365</v>
      </c>
      <c r="D5" s="96"/>
      <c r="E5" s="96"/>
      <c r="F5" s="111"/>
    </row>
    <row r="6" spans="1:6" ht="28.5" customHeight="1">
      <c r="A6" s="111"/>
      <c r="B6" s="94"/>
      <c r="C6" s="94"/>
      <c r="D6" s="288" t="s">
        <v>121</v>
      </c>
      <c r="E6" s="289"/>
      <c r="F6" s="290"/>
    </row>
    <row r="7" spans="1:6" ht="13.5" customHeight="1">
      <c r="A7" s="95" t="s">
        <v>157</v>
      </c>
      <c r="B7" s="111"/>
      <c r="C7" s="111"/>
      <c r="D7" s="96" t="s">
        <v>122</v>
      </c>
      <c r="E7" s="105">
        <v>630115</v>
      </c>
      <c r="F7" s="111"/>
    </row>
    <row r="8" spans="1:6" ht="15">
      <c r="A8" s="95" t="s">
        <v>158</v>
      </c>
      <c r="B8" s="96"/>
      <c r="C8" s="105"/>
      <c r="D8" s="241" t="s">
        <v>152</v>
      </c>
      <c r="E8" s="105">
        <v>802815</v>
      </c>
      <c r="F8" s="96"/>
    </row>
    <row r="9" spans="1:6" ht="15">
      <c r="A9" s="95" t="s">
        <v>197</v>
      </c>
      <c r="B9" s="96"/>
      <c r="C9" s="105"/>
      <c r="D9" s="241" t="s">
        <v>198</v>
      </c>
      <c r="E9" s="105">
        <v>844460</v>
      </c>
      <c r="F9" s="96"/>
    </row>
    <row r="10" spans="1:6" ht="18" customHeight="1">
      <c r="A10" s="95"/>
      <c r="B10" s="96"/>
      <c r="C10" s="105"/>
      <c r="D10" s="96"/>
      <c r="E10" s="96"/>
      <c r="F10" s="96"/>
    </row>
  </sheetData>
  <sheetProtection/>
  <mergeCells count="2">
    <mergeCell ref="A1:C1"/>
    <mergeCell ref="D6:F6"/>
  </mergeCells>
  <printOptions/>
  <pageMargins left="0.55" right="0.23" top="1.7" bottom="0.984251968503937" header="0.81" footer="0.5118110236220472"/>
  <pageSetup horizontalDpi="600" verticalDpi="600" orientation="landscape" paperSize="9" scale="90" r:id="rId1"/>
  <headerFooter alignWithMargins="0">
    <oddHeader>&amp;C&amp;"Arial,Félkövér"&amp;16Mohács Város Önkormányzatának címrendje&amp;R1.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45.8515625" style="1" customWidth="1"/>
    <col min="2" max="3" width="15.7109375" style="6" customWidth="1"/>
    <col min="4" max="4" width="15.140625" style="8" customWidth="1"/>
    <col min="5" max="5" width="14.8515625" style="8" customWidth="1"/>
  </cols>
  <sheetData>
    <row r="1" spans="1:5" ht="15">
      <c r="A1" s="11"/>
      <c r="B1" s="12"/>
      <c r="C1" s="12"/>
      <c r="D1" s="13"/>
      <c r="E1" s="13"/>
    </row>
    <row r="2" spans="1:5" ht="31.5" customHeight="1">
      <c r="A2" s="291"/>
      <c r="B2" s="291"/>
      <c r="C2" s="291"/>
      <c r="D2" s="291"/>
      <c r="E2" s="291"/>
    </row>
    <row r="3" spans="1:5" ht="50.25" customHeight="1">
      <c r="A3" s="106" t="s">
        <v>80</v>
      </c>
      <c r="B3" s="24" t="s">
        <v>195</v>
      </c>
      <c r="C3" s="24" t="s">
        <v>264</v>
      </c>
      <c r="D3" s="24" t="s">
        <v>273</v>
      </c>
      <c r="E3" s="24" t="s">
        <v>272</v>
      </c>
    </row>
    <row r="4" spans="1:5" ht="15">
      <c r="A4" s="62" t="s">
        <v>177</v>
      </c>
      <c r="B4" s="18"/>
      <c r="C4" s="18"/>
      <c r="D4" s="19"/>
      <c r="E4" s="19"/>
    </row>
    <row r="5" spans="1:5" ht="15">
      <c r="A5" s="28" t="s">
        <v>76</v>
      </c>
      <c r="B5" s="18"/>
      <c r="C5" s="18"/>
      <c r="D5" s="19"/>
      <c r="E5" s="19"/>
    </row>
    <row r="6" spans="1:5" ht="15">
      <c r="A6" s="28" t="s">
        <v>77</v>
      </c>
      <c r="B6" s="18"/>
      <c r="C6" s="18"/>
      <c r="D6" s="19"/>
      <c r="E6" s="19"/>
    </row>
    <row r="7" spans="1:5" ht="15">
      <c r="A7" s="27" t="s">
        <v>68</v>
      </c>
      <c r="B7" s="19"/>
      <c r="C7" s="19"/>
      <c r="D7" s="19"/>
      <c r="E7" s="19"/>
    </row>
    <row r="8" spans="1:5" ht="15">
      <c r="A8" s="27" t="s">
        <v>69</v>
      </c>
      <c r="B8" s="19"/>
      <c r="C8" s="19"/>
      <c r="D8" s="19"/>
      <c r="E8" s="19"/>
    </row>
    <row r="9" spans="1:5" ht="15">
      <c r="A9" s="26" t="s">
        <v>85</v>
      </c>
      <c r="B9" s="19"/>
      <c r="C9" s="19"/>
      <c r="D9" s="19"/>
      <c r="E9" s="19"/>
    </row>
    <row r="10" spans="1:5" ht="15">
      <c r="A10" s="26" t="s">
        <v>86</v>
      </c>
      <c r="B10" s="19"/>
      <c r="C10" s="19"/>
      <c r="D10" s="19"/>
      <c r="E10" s="19"/>
    </row>
    <row r="11" spans="1:5" ht="15">
      <c r="A11" s="27" t="s">
        <v>70</v>
      </c>
      <c r="B11" s="19"/>
      <c r="C11" s="19"/>
      <c r="D11" s="19"/>
      <c r="E11" s="19"/>
    </row>
    <row r="12" spans="1:5" ht="15">
      <c r="A12" s="27" t="s">
        <v>71</v>
      </c>
      <c r="B12" s="19"/>
      <c r="C12" s="19"/>
      <c r="D12" s="19"/>
      <c r="E12" s="19"/>
    </row>
    <row r="13" spans="1:5" ht="15">
      <c r="A13" s="27" t="s">
        <v>44</v>
      </c>
      <c r="B13" s="19"/>
      <c r="C13" s="19"/>
      <c r="D13" s="19"/>
      <c r="E13" s="19"/>
    </row>
    <row r="14" spans="1:5" ht="15">
      <c r="A14" s="27" t="s">
        <v>72</v>
      </c>
      <c r="B14" s="19"/>
      <c r="C14" s="19"/>
      <c r="D14" s="19"/>
      <c r="E14" s="19"/>
    </row>
    <row r="15" spans="1:5" ht="15">
      <c r="A15" s="27" t="s">
        <v>73</v>
      </c>
      <c r="B15" s="19"/>
      <c r="C15" s="19"/>
      <c r="D15" s="19"/>
      <c r="E15" s="19"/>
    </row>
    <row r="16" spans="1:5" ht="15">
      <c r="A16" s="28" t="s">
        <v>178</v>
      </c>
      <c r="B16" s="19"/>
      <c r="C16" s="19"/>
      <c r="D16" s="19"/>
      <c r="E16" s="19"/>
    </row>
    <row r="17" spans="1:5" ht="15">
      <c r="A17" s="28" t="s">
        <v>67</v>
      </c>
      <c r="B17" s="19"/>
      <c r="C17" s="19"/>
      <c r="D17" s="19"/>
      <c r="E17" s="19"/>
    </row>
    <row r="18" spans="1:5" ht="15">
      <c r="A18" s="28" t="s">
        <v>74</v>
      </c>
      <c r="B18" s="19"/>
      <c r="C18" s="19"/>
      <c r="D18" s="19"/>
      <c r="E18" s="19"/>
    </row>
    <row r="19" spans="1:5" ht="15">
      <c r="A19" s="28" t="s">
        <v>78</v>
      </c>
      <c r="B19" s="19"/>
      <c r="C19" s="19"/>
      <c r="D19" s="19"/>
      <c r="E19" s="19"/>
    </row>
    <row r="20" spans="1:5" ht="15">
      <c r="A20" s="28" t="s">
        <v>75</v>
      </c>
      <c r="B20" s="19"/>
      <c r="C20" s="19"/>
      <c r="D20" s="19"/>
      <c r="E20" s="19"/>
    </row>
    <row r="21" spans="1:5" ht="15">
      <c r="A21" s="28"/>
      <c r="B21" s="19"/>
      <c r="C21" s="19"/>
      <c r="D21" s="19"/>
      <c r="E21" s="19"/>
    </row>
    <row r="22" spans="1:5" ht="15.75">
      <c r="A22" s="16" t="s">
        <v>87</v>
      </c>
      <c r="B22" s="21">
        <f>SUM(B4:B21)-B6-B9-B10</f>
        <v>0</v>
      </c>
      <c r="C22" s="21">
        <f>SUM(C4:C21)-C6-C9-C10</f>
        <v>0</v>
      </c>
      <c r="D22" s="35">
        <f>SUM(D4:D21)-D6-D9-D10</f>
        <v>0</v>
      </c>
      <c r="E22" s="35">
        <f>SUM(E4:E21)-E6-E9-E10</f>
        <v>0</v>
      </c>
    </row>
    <row r="23" spans="1:5" ht="15.75">
      <c r="A23" s="17" t="s">
        <v>81</v>
      </c>
      <c r="B23" s="18"/>
      <c r="C23" s="18"/>
      <c r="D23" s="19"/>
      <c r="E23" s="19"/>
    </row>
    <row r="24" spans="1:5" ht="15">
      <c r="A24" s="2" t="s">
        <v>88</v>
      </c>
      <c r="B24" s="18"/>
      <c r="C24" s="18"/>
      <c r="D24" s="19"/>
      <c r="E24" s="19"/>
    </row>
    <row r="25" spans="1:5" ht="15">
      <c r="A25" s="2" t="s">
        <v>89</v>
      </c>
      <c r="B25" s="18"/>
      <c r="C25" s="18"/>
      <c r="D25" s="19"/>
      <c r="E25" s="19"/>
    </row>
    <row r="26" spans="1:5" ht="15">
      <c r="A26" s="28" t="s">
        <v>90</v>
      </c>
      <c r="B26" s="18"/>
      <c r="C26" s="18"/>
      <c r="D26" s="19"/>
      <c r="E26" s="19"/>
    </row>
    <row r="27" spans="1:5" ht="15">
      <c r="A27" s="28" t="s">
        <v>38</v>
      </c>
      <c r="B27" s="18"/>
      <c r="C27" s="18"/>
      <c r="D27" s="19"/>
      <c r="E27" s="19"/>
    </row>
    <row r="28" spans="1:5" ht="15">
      <c r="A28" s="28" t="s">
        <v>103</v>
      </c>
      <c r="B28" s="18"/>
      <c r="C28" s="18"/>
      <c r="D28" s="19"/>
      <c r="E28" s="19"/>
    </row>
    <row r="29" spans="1:5" ht="15">
      <c r="A29" s="2" t="s">
        <v>91</v>
      </c>
      <c r="B29" s="18"/>
      <c r="C29" s="18"/>
      <c r="D29" s="19"/>
      <c r="E29" s="19"/>
    </row>
    <row r="30" spans="1:5" ht="15">
      <c r="A30" s="2" t="s">
        <v>92</v>
      </c>
      <c r="B30" s="19"/>
      <c r="C30" s="19"/>
      <c r="D30" s="19"/>
      <c r="E30" s="19"/>
    </row>
    <row r="31" spans="1:5" ht="15">
      <c r="A31" s="2" t="s">
        <v>93</v>
      </c>
      <c r="B31" s="19"/>
      <c r="C31" s="19"/>
      <c r="D31" s="19"/>
      <c r="E31" s="19"/>
    </row>
    <row r="32" spans="1:5" ht="15">
      <c r="A32" s="28" t="s">
        <v>173</v>
      </c>
      <c r="B32" s="19"/>
      <c r="C32" s="19"/>
      <c r="D32" s="19"/>
      <c r="E32" s="19"/>
    </row>
    <row r="33" spans="1:5" ht="15">
      <c r="A33" s="28" t="s">
        <v>174</v>
      </c>
      <c r="B33" s="19"/>
      <c r="C33" s="19"/>
      <c r="D33" s="19"/>
      <c r="E33" s="19"/>
    </row>
    <row r="34" spans="1:5" ht="15">
      <c r="A34" s="28" t="s">
        <v>175</v>
      </c>
      <c r="B34" s="19"/>
      <c r="C34" s="19"/>
      <c r="D34" s="19"/>
      <c r="E34" s="19"/>
    </row>
    <row r="35" spans="1:5" ht="15">
      <c r="A35" s="28" t="s">
        <v>176</v>
      </c>
      <c r="B35" s="19"/>
      <c r="C35" s="19"/>
      <c r="D35" s="19"/>
      <c r="E35" s="19"/>
    </row>
    <row r="36" spans="1:5" ht="15">
      <c r="A36" s="2" t="s">
        <v>98</v>
      </c>
      <c r="B36" s="19"/>
      <c r="C36" s="19"/>
      <c r="D36" s="19"/>
      <c r="E36" s="19"/>
    </row>
    <row r="37" spans="1:5" ht="15">
      <c r="A37" s="2" t="s">
        <v>100</v>
      </c>
      <c r="B37" s="18"/>
      <c r="C37" s="18"/>
      <c r="D37" s="19"/>
      <c r="E37" s="19"/>
    </row>
    <row r="38" spans="1:5" ht="15">
      <c r="A38" s="28"/>
      <c r="B38" s="18"/>
      <c r="C38" s="18"/>
      <c r="D38" s="18"/>
      <c r="E38" s="18"/>
    </row>
    <row r="39" spans="1:5" ht="15.75">
      <c r="A39" s="16" t="s">
        <v>99</v>
      </c>
      <c r="B39" s="20">
        <f>SUM(B24:B38)-B27-B28</f>
        <v>0</v>
      </c>
      <c r="C39" s="20">
        <f>SUM(C24:C38)-C27-C28</f>
        <v>0</v>
      </c>
      <c r="D39" s="20">
        <f>SUM(D24:D38)-D27-D28</f>
        <v>0</v>
      </c>
      <c r="E39" s="20">
        <f>SUM(E24:E38)-E27-E28</f>
        <v>0</v>
      </c>
    </row>
    <row r="40" spans="1:5" ht="15.75">
      <c r="A40" s="29" t="s">
        <v>28</v>
      </c>
      <c r="B40" s="33"/>
      <c r="C40" s="33">
        <f>C22-C39</f>
        <v>0</v>
      </c>
      <c r="D40" s="34">
        <f>D22-D39</f>
        <v>0</v>
      </c>
      <c r="E40" s="34">
        <f>E22-E39</f>
        <v>0</v>
      </c>
    </row>
    <row r="42" spans="1:5" ht="12.75">
      <c r="A42" s="3"/>
      <c r="B42" s="10"/>
      <c r="C42" s="10"/>
      <c r="D42" s="7"/>
      <c r="E42" s="7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</sheetData>
  <sheetProtection/>
  <mergeCells count="1">
    <mergeCell ref="A2:E2"/>
  </mergeCells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&amp;C&amp;"Arial,Félkövér"&amp;16Mohács város Önkormányzata 2019. évi  összevont pénzügyi mérlege
(eFt)&amp;R3.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0"/>
  <sheetViews>
    <sheetView workbookViewId="0" topLeftCell="B106">
      <selection activeCell="K70" sqref="K70"/>
    </sheetView>
  </sheetViews>
  <sheetFormatPr defaultColWidth="9.140625" defaultRowHeight="12.75"/>
  <cols>
    <col min="1" max="1" width="60.28125" style="204" customWidth="1"/>
    <col min="2" max="2" width="14.421875" style="200" customWidth="1"/>
    <col min="3" max="5" width="11.57421875" style="200" customWidth="1"/>
    <col min="6" max="6" width="15.140625" style="200" customWidth="1"/>
    <col min="7" max="7" width="63.8515625" style="200" customWidth="1"/>
    <col min="8" max="8" width="15.8515625" style="200" customWidth="1"/>
    <col min="9" max="11" width="13.00390625" style="200" customWidth="1"/>
    <col min="12" max="12" width="12.8515625" style="200" customWidth="1"/>
    <col min="13" max="16384" width="9.140625" style="196" customWidth="1"/>
  </cols>
  <sheetData>
    <row r="1" spans="1:256" ht="47.25">
      <c r="A1" s="285" t="s">
        <v>83</v>
      </c>
      <c r="B1" s="286" t="s">
        <v>195</v>
      </c>
      <c r="C1" s="286" t="s">
        <v>264</v>
      </c>
      <c r="D1" s="286" t="s">
        <v>273</v>
      </c>
      <c r="E1" s="286" t="s">
        <v>272</v>
      </c>
      <c r="F1" s="287" t="s">
        <v>124</v>
      </c>
      <c r="G1" s="285" t="s">
        <v>84</v>
      </c>
      <c r="H1" s="24" t="s">
        <v>195</v>
      </c>
      <c r="I1" s="24" t="s">
        <v>264</v>
      </c>
      <c r="J1" s="24" t="s">
        <v>273</v>
      </c>
      <c r="K1" s="24" t="s">
        <v>272</v>
      </c>
      <c r="L1" s="242" t="s">
        <v>124</v>
      </c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Q1" s="193"/>
      <c r="GR1" s="193"/>
      <c r="GS1" s="193"/>
      <c r="GT1" s="193"/>
      <c r="GU1" s="193"/>
      <c r="GV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  <c r="IR1" s="193"/>
      <c r="IS1" s="193"/>
      <c r="IT1" s="193"/>
      <c r="IU1" s="193"/>
      <c r="IV1" s="193"/>
    </row>
    <row r="2" spans="1:12" ht="12">
      <c r="A2" s="194" t="s">
        <v>126</v>
      </c>
      <c r="B2" s="195"/>
      <c r="C2" s="195"/>
      <c r="D2" s="195"/>
      <c r="E2" s="195"/>
      <c r="F2" s="195"/>
      <c r="G2" s="194" t="s">
        <v>127</v>
      </c>
      <c r="H2" s="195"/>
      <c r="I2" s="195"/>
      <c r="J2" s="195"/>
      <c r="K2" s="195"/>
      <c r="L2" s="195"/>
    </row>
    <row r="3" spans="1:12" ht="11.25">
      <c r="A3" s="197"/>
      <c r="B3" s="195"/>
      <c r="C3" s="195"/>
      <c r="D3" s="195"/>
      <c r="E3" s="195"/>
      <c r="F3" s="195">
        <v>0</v>
      </c>
      <c r="G3" s="197" t="s">
        <v>128</v>
      </c>
      <c r="H3" s="195">
        <v>20000</v>
      </c>
      <c r="I3" s="195">
        <v>20000</v>
      </c>
      <c r="J3" s="195">
        <v>20000</v>
      </c>
      <c r="K3" s="195">
        <v>5226</v>
      </c>
      <c r="L3" s="195">
        <v>20000</v>
      </c>
    </row>
    <row r="4" spans="1:12" ht="11.25">
      <c r="A4" s="197"/>
      <c r="B4" s="195"/>
      <c r="C4" s="195"/>
      <c r="D4" s="195"/>
      <c r="E4" s="195"/>
      <c r="F4" s="195">
        <v>0</v>
      </c>
      <c r="G4" s="197" t="s">
        <v>193</v>
      </c>
      <c r="H4" s="195">
        <v>130000</v>
      </c>
      <c r="I4" s="195">
        <v>130000</v>
      </c>
      <c r="J4" s="195">
        <v>130000</v>
      </c>
      <c r="K4" s="195">
        <v>31757</v>
      </c>
      <c r="L4" s="195">
        <v>130000</v>
      </c>
    </row>
    <row r="5" spans="1:12" ht="11.25">
      <c r="A5" s="197"/>
      <c r="B5" s="195"/>
      <c r="C5" s="195"/>
      <c r="D5" s="195"/>
      <c r="E5" s="195"/>
      <c r="F5" s="195">
        <v>0</v>
      </c>
      <c r="G5" s="197" t="s">
        <v>169</v>
      </c>
      <c r="H5" s="195">
        <v>30000</v>
      </c>
      <c r="I5" s="195">
        <v>30000</v>
      </c>
      <c r="J5" s="195">
        <v>30000</v>
      </c>
      <c r="K5" s="195">
        <v>0</v>
      </c>
      <c r="L5" s="195">
        <v>30000</v>
      </c>
    </row>
    <row r="6" spans="1:12" ht="11.25">
      <c r="A6" s="197"/>
      <c r="B6" s="195"/>
      <c r="C6" s="195"/>
      <c r="D6" s="195"/>
      <c r="E6" s="195"/>
      <c r="F6" s="195">
        <v>0</v>
      </c>
      <c r="G6" s="197" t="s">
        <v>37</v>
      </c>
      <c r="H6" s="195">
        <v>3000</v>
      </c>
      <c r="I6" s="195">
        <v>3000</v>
      </c>
      <c r="J6" s="195">
        <v>3000</v>
      </c>
      <c r="K6" s="195">
        <v>0</v>
      </c>
      <c r="L6" s="195">
        <v>3000</v>
      </c>
    </row>
    <row r="7" spans="1:12" ht="11.25">
      <c r="A7" s="177"/>
      <c r="B7" s="195"/>
      <c r="C7" s="195"/>
      <c r="D7" s="195"/>
      <c r="E7" s="195"/>
      <c r="F7" s="195"/>
      <c r="G7" s="177" t="s">
        <v>258</v>
      </c>
      <c r="H7" s="195">
        <v>20000</v>
      </c>
      <c r="I7" s="195">
        <v>20000</v>
      </c>
      <c r="J7" s="195">
        <v>20000</v>
      </c>
      <c r="K7" s="195">
        <v>0</v>
      </c>
      <c r="L7" s="195">
        <v>20000</v>
      </c>
    </row>
    <row r="8" spans="1:12" ht="11.25">
      <c r="A8" s="197"/>
      <c r="B8" s="195"/>
      <c r="C8" s="195"/>
      <c r="D8" s="195"/>
      <c r="E8" s="195"/>
      <c r="F8" s="195"/>
      <c r="G8" s="197"/>
      <c r="H8" s="195"/>
      <c r="I8" s="195"/>
      <c r="J8" s="195"/>
      <c r="K8" s="195"/>
      <c r="L8" s="195"/>
    </row>
    <row r="9" spans="1:12" ht="11.25">
      <c r="A9" s="177"/>
      <c r="B9" s="195"/>
      <c r="C9" s="195"/>
      <c r="D9" s="195"/>
      <c r="E9" s="195"/>
      <c r="F9" s="195"/>
      <c r="G9" s="177"/>
      <c r="H9" s="195"/>
      <c r="I9" s="195"/>
      <c r="J9" s="195"/>
      <c r="K9" s="195"/>
      <c r="L9" s="195"/>
    </row>
    <row r="10" spans="1:12" ht="12">
      <c r="A10" s="198" t="s">
        <v>82</v>
      </c>
      <c r="B10" s="195">
        <f>SUM(B3:B9)</f>
        <v>0</v>
      </c>
      <c r="C10" s="195">
        <f>SUM(C3:C9)</f>
        <v>0</v>
      </c>
      <c r="D10" s="195"/>
      <c r="E10" s="195"/>
      <c r="F10" s="195">
        <f>SUM(F3:F9)</f>
        <v>0</v>
      </c>
      <c r="G10" s="198" t="s">
        <v>82</v>
      </c>
      <c r="H10" s="243">
        <f>SUM(H3:H9)</f>
        <v>203000</v>
      </c>
      <c r="I10" s="195">
        <f>SUM(I3:I9)</f>
        <v>203000</v>
      </c>
      <c r="J10" s="195">
        <f>SUM(J3:J9)</f>
        <v>203000</v>
      </c>
      <c r="K10" s="195">
        <f>SUM(K3:K9)</f>
        <v>36983</v>
      </c>
      <c r="L10" s="243">
        <f>SUM(L3:L9)</f>
        <v>203000</v>
      </c>
    </row>
    <row r="11" spans="1:12" ht="12">
      <c r="A11" s="198"/>
      <c r="B11" s="195"/>
      <c r="C11" s="195"/>
      <c r="D11" s="195"/>
      <c r="E11" s="195"/>
      <c r="F11" s="195"/>
      <c r="G11" s="198"/>
      <c r="H11" s="195"/>
      <c r="I11" s="195"/>
      <c r="J11" s="195"/>
      <c r="K11" s="195"/>
      <c r="L11" s="195"/>
    </row>
    <row r="12" spans="1:12" ht="12">
      <c r="A12" s="244" t="s">
        <v>181</v>
      </c>
      <c r="B12" s="245"/>
      <c r="C12" s="245"/>
      <c r="D12" s="245"/>
      <c r="E12" s="245"/>
      <c r="F12" s="245"/>
      <c r="G12" s="244" t="s">
        <v>43</v>
      </c>
      <c r="H12" s="245"/>
      <c r="I12" s="245"/>
      <c r="J12" s="245"/>
      <c r="K12" s="245"/>
      <c r="L12" s="245"/>
    </row>
    <row r="13" spans="1:12" ht="11.25">
      <c r="A13" s="178" t="s">
        <v>187</v>
      </c>
      <c r="B13" s="195"/>
      <c r="C13" s="195"/>
      <c r="D13" s="195"/>
      <c r="E13" s="195"/>
      <c r="F13" s="195"/>
      <c r="G13" s="177" t="s">
        <v>200</v>
      </c>
      <c r="H13" s="195">
        <v>10000</v>
      </c>
      <c r="I13" s="195">
        <v>10000</v>
      </c>
      <c r="J13" s="195">
        <v>10000</v>
      </c>
      <c r="K13" s="195">
        <f>4716+20</f>
        <v>4736</v>
      </c>
      <c r="L13" s="195"/>
    </row>
    <row r="14" spans="1:12" ht="11.25">
      <c r="A14" s="177" t="s">
        <v>274</v>
      </c>
      <c r="B14" s="195">
        <v>0</v>
      </c>
      <c r="C14" s="195"/>
      <c r="D14" s="195">
        <v>0</v>
      </c>
      <c r="E14" s="195">
        <v>27645</v>
      </c>
      <c r="F14" s="195"/>
      <c r="G14" s="197" t="s">
        <v>151</v>
      </c>
      <c r="H14" s="195">
        <v>50000</v>
      </c>
      <c r="I14" s="195">
        <v>50000</v>
      </c>
      <c r="J14" s="195">
        <v>50000</v>
      </c>
      <c r="K14" s="195">
        <f>1055+1270+11+508+3175+198</f>
        <v>6217</v>
      </c>
      <c r="L14" s="195"/>
    </row>
    <row r="15" spans="1:12" ht="11.25">
      <c r="A15" s="178" t="s">
        <v>275</v>
      </c>
      <c r="B15" s="195"/>
      <c r="C15" s="195"/>
      <c r="D15" s="195"/>
      <c r="E15" s="195">
        <v>25214</v>
      </c>
      <c r="F15" s="195"/>
      <c r="G15" s="197" t="s">
        <v>201</v>
      </c>
      <c r="H15" s="195">
        <v>40082</v>
      </c>
      <c r="I15" s="195">
        <v>40082</v>
      </c>
      <c r="J15" s="195">
        <v>40082</v>
      </c>
      <c r="K15" s="195">
        <v>5758</v>
      </c>
      <c r="L15" s="195"/>
    </row>
    <row r="16" spans="1:12" ht="11.25">
      <c r="A16" s="246" t="s">
        <v>202</v>
      </c>
      <c r="B16" s="266">
        <v>0</v>
      </c>
      <c r="C16" s="266"/>
      <c r="D16" s="266"/>
      <c r="E16" s="266"/>
      <c r="F16" s="266">
        <v>800000</v>
      </c>
      <c r="G16" s="246" t="s">
        <v>202</v>
      </c>
      <c r="H16" s="266">
        <v>44417</v>
      </c>
      <c r="I16" s="266">
        <v>44417</v>
      </c>
      <c r="J16" s="266">
        <v>44417</v>
      </c>
      <c r="K16" s="266">
        <v>40422</v>
      </c>
      <c r="L16" s="266">
        <v>800000</v>
      </c>
    </row>
    <row r="17" spans="1:12" ht="11.25">
      <c r="A17" s="246" t="s">
        <v>203</v>
      </c>
      <c r="B17" s="266">
        <v>0</v>
      </c>
      <c r="C17" s="266"/>
      <c r="D17" s="266"/>
      <c r="E17" s="266"/>
      <c r="F17" s="266">
        <v>195000</v>
      </c>
      <c r="G17" s="246" t="s">
        <v>203</v>
      </c>
      <c r="H17" s="266">
        <v>54654</v>
      </c>
      <c r="I17" s="266">
        <v>58354</v>
      </c>
      <c r="J17" s="266">
        <v>58354</v>
      </c>
      <c r="K17" s="266">
        <v>70953</v>
      </c>
      <c r="L17" s="266">
        <v>290165</v>
      </c>
    </row>
    <row r="18" spans="1:12" ht="11.25">
      <c r="A18" s="246" t="s">
        <v>204</v>
      </c>
      <c r="B18" s="266">
        <v>450000</v>
      </c>
      <c r="C18" s="266">
        <v>450000</v>
      </c>
      <c r="D18" s="266">
        <v>450000</v>
      </c>
      <c r="E18" s="266">
        <v>0</v>
      </c>
      <c r="F18" s="266">
        <v>450000</v>
      </c>
      <c r="G18" s="246" t="s">
        <v>204</v>
      </c>
      <c r="H18" s="266">
        <v>15000</v>
      </c>
      <c r="I18" s="266">
        <v>15000</v>
      </c>
      <c r="J18" s="266">
        <v>15000</v>
      </c>
      <c r="K18" s="266">
        <v>0</v>
      </c>
      <c r="L18" s="266">
        <v>450000</v>
      </c>
    </row>
    <row r="19" spans="1:12" ht="22.5">
      <c r="A19" s="247" t="s">
        <v>205</v>
      </c>
      <c r="B19" s="266">
        <v>57400</v>
      </c>
      <c r="C19" s="266">
        <v>57400</v>
      </c>
      <c r="D19" s="266">
        <v>57400</v>
      </c>
      <c r="E19" s="266">
        <v>0</v>
      </c>
      <c r="F19" s="266">
        <v>57400</v>
      </c>
      <c r="G19" s="247" t="s">
        <v>205</v>
      </c>
      <c r="H19" s="266">
        <v>4266</v>
      </c>
      <c r="I19" s="266">
        <v>4266</v>
      </c>
      <c r="J19" s="266">
        <v>4266</v>
      </c>
      <c r="K19" s="266">
        <v>198</v>
      </c>
      <c r="L19" s="266">
        <v>57400</v>
      </c>
    </row>
    <row r="20" spans="1:12" ht="11.25">
      <c r="A20" s="247" t="s">
        <v>206</v>
      </c>
      <c r="B20" s="266">
        <v>97022</v>
      </c>
      <c r="C20" s="266">
        <v>97022</v>
      </c>
      <c r="D20" s="266">
        <v>97022</v>
      </c>
      <c r="E20" s="266">
        <v>0</v>
      </c>
      <c r="F20" s="266">
        <v>649993</v>
      </c>
      <c r="G20" s="247" t="s">
        <v>206</v>
      </c>
      <c r="H20" s="266">
        <v>0</v>
      </c>
      <c r="I20" s="266"/>
      <c r="J20" s="266"/>
      <c r="K20" s="266"/>
      <c r="L20" s="266">
        <v>679889</v>
      </c>
    </row>
    <row r="21" spans="1:12" ht="11.25">
      <c r="A21" s="248" t="s">
        <v>207</v>
      </c>
      <c r="B21" s="266">
        <v>0</v>
      </c>
      <c r="C21" s="266"/>
      <c r="D21" s="266"/>
      <c r="E21" s="266"/>
      <c r="F21" s="266">
        <v>849000</v>
      </c>
      <c r="G21" s="248" t="s">
        <v>207</v>
      </c>
      <c r="H21" s="266">
        <v>257707</v>
      </c>
      <c r="I21" s="266">
        <v>279208</v>
      </c>
      <c r="J21" s="266">
        <v>279208</v>
      </c>
      <c r="K21" s="266">
        <v>178988</v>
      </c>
      <c r="L21" s="266">
        <v>864272</v>
      </c>
    </row>
    <row r="22" spans="1:12" ht="33.75">
      <c r="A22" s="248" t="s">
        <v>208</v>
      </c>
      <c r="B22" s="266">
        <v>0</v>
      </c>
      <c r="C22" s="266"/>
      <c r="D22" s="266"/>
      <c r="E22" s="266"/>
      <c r="F22" s="266">
        <v>34406</v>
      </c>
      <c r="G22" s="248" t="s">
        <v>208</v>
      </c>
      <c r="H22" s="266">
        <v>180</v>
      </c>
      <c r="I22" s="266">
        <v>180</v>
      </c>
      <c r="J22" s="266">
        <v>180</v>
      </c>
      <c r="K22" s="266">
        <v>0</v>
      </c>
      <c r="L22" s="266">
        <v>34406</v>
      </c>
    </row>
    <row r="23" spans="1:12" ht="22.5">
      <c r="A23" s="248" t="s">
        <v>209</v>
      </c>
      <c r="B23" s="266">
        <v>243438</v>
      </c>
      <c r="C23" s="266">
        <v>243438</v>
      </c>
      <c r="D23" s="266">
        <v>243438</v>
      </c>
      <c r="E23" s="266">
        <v>0</v>
      </c>
      <c r="F23" s="266">
        <v>800000</v>
      </c>
      <c r="G23" s="248" t="s">
        <v>209</v>
      </c>
      <c r="H23" s="266">
        <v>243438</v>
      </c>
      <c r="I23" s="266">
        <v>243438</v>
      </c>
      <c r="J23" s="266">
        <v>243438</v>
      </c>
      <c r="K23" s="266">
        <v>200</v>
      </c>
      <c r="L23" s="266">
        <v>800000</v>
      </c>
    </row>
    <row r="24" spans="1:12" ht="22.5">
      <c r="A24" s="248" t="s">
        <v>210</v>
      </c>
      <c r="B24" s="266">
        <v>107464</v>
      </c>
      <c r="C24" s="266">
        <v>107464</v>
      </c>
      <c r="D24" s="266">
        <v>107464</v>
      </c>
      <c r="E24" s="266">
        <v>41256</v>
      </c>
      <c r="F24" s="266">
        <v>907464</v>
      </c>
      <c r="G24" s="248" t="s">
        <v>211</v>
      </c>
      <c r="H24" s="266">
        <v>403669</v>
      </c>
      <c r="I24" s="266">
        <f>403669+18558+91000</f>
        <v>513227</v>
      </c>
      <c r="J24" s="266">
        <v>513227</v>
      </c>
      <c r="K24" s="266">
        <v>230733</v>
      </c>
      <c r="L24" s="266">
        <v>907464</v>
      </c>
    </row>
    <row r="25" spans="1:12" ht="22.5">
      <c r="A25" s="248" t="s">
        <v>212</v>
      </c>
      <c r="B25" s="266">
        <v>0</v>
      </c>
      <c r="C25" s="266"/>
      <c r="D25" s="266"/>
      <c r="E25" s="266">
        <v>270</v>
      </c>
      <c r="F25" s="266">
        <v>300000</v>
      </c>
      <c r="G25" s="248" t="s">
        <v>212</v>
      </c>
      <c r="H25" s="266">
        <v>333406</v>
      </c>
      <c r="I25" s="266">
        <v>333406</v>
      </c>
      <c r="J25" s="266">
        <v>333406</v>
      </c>
      <c r="K25" s="266">
        <v>4849</v>
      </c>
      <c r="L25" s="266">
        <v>484074</v>
      </c>
    </row>
    <row r="26" spans="1:12" ht="11.25">
      <c r="A26" s="248" t="s">
        <v>213</v>
      </c>
      <c r="B26" s="266">
        <v>0</v>
      </c>
      <c r="C26" s="266"/>
      <c r="D26" s="266"/>
      <c r="E26" s="266"/>
      <c r="F26" s="266">
        <v>280125</v>
      </c>
      <c r="G26" s="248" t="s">
        <v>213</v>
      </c>
      <c r="H26" s="266">
        <v>21100</v>
      </c>
      <c r="I26" s="266">
        <v>21100</v>
      </c>
      <c r="J26" s="266">
        <v>21100</v>
      </c>
      <c r="K26" s="266">
        <v>20792</v>
      </c>
      <c r="L26" s="266">
        <v>280125</v>
      </c>
    </row>
    <row r="27" spans="1:12" ht="33.75">
      <c r="A27" s="248" t="s">
        <v>214</v>
      </c>
      <c r="B27" s="266">
        <v>0</v>
      </c>
      <c r="C27" s="266"/>
      <c r="D27" s="266"/>
      <c r="E27" s="266"/>
      <c r="F27" s="266">
        <v>249110</v>
      </c>
      <c r="G27" s="248" t="s">
        <v>214</v>
      </c>
      <c r="H27" s="266">
        <v>164618</v>
      </c>
      <c r="I27" s="266">
        <v>164618</v>
      </c>
      <c r="J27" s="266">
        <v>164618</v>
      </c>
      <c r="K27" s="266">
        <v>128089</v>
      </c>
      <c r="L27" s="266">
        <v>249110</v>
      </c>
    </row>
    <row r="28" spans="1:12" ht="22.5">
      <c r="A28" s="248" t="s">
        <v>215</v>
      </c>
      <c r="B28" s="266">
        <v>0</v>
      </c>
      <c r="C28" s="266"/>
      <c r="D28" s="266"/>
      <c r="E28" s="266"/>
      <c r="F28" s="266">
        <v>293500</v>
      </c>
      <c r="G28" s="248" t="s">
        <v>215</v>
      </c>
      <c r="H28" s="266">
        <v>12504</v>
      </c>
      <c r="I28" s="266">
        <v>12504</v>
      </c>
      <c r="J28" s="266">
        <v>12504</v>
      </c>
      <c r="K28" s="266">
        <v>0</v>
      </c>
      <c r="L28" s="266">
        <v>293500</v>
      </c>
    </row>
    <row r="29" spans="1:12" ht="22.5">
      <c r="A29" s="248" t="s">
        <v>216</v>
      </c>
      <c r="B29" s="266">
        <v>28308</v>
      </c>
      <c r="C29" s="266">
        <v>28308</v>
      </c>
      <c r="D29" s="266">
        <v>28308</v>
      </c>
      <c r="E29" s="266">
        <v>48417</v>
      </c>
      <c r="F29" s="266">
        <v>59757</v>
      </c>
      <c r="G29" s="248" t="s">
        <v>216</v>
      </c>
      <c r="H29" s="266">
        <v>28308</v>
      </c>
      <c r="I29" s="266">
        <v>28308</v>
      </c>
      <c r="J29" s="266">
        <v>28308</v>
      </c>
      <c r="K29" s="266">
        <v>495</v>
      </c>
      <c r="L29" s="266">
        <v>59757</v>
      </c>
    </row>
    <row r="30" spans="1:12" ht="22.5">
      <c r="A30" s="248" t="s">
        <v>217</v>
      </c>
      <c r="B30" s="266">
        <v>15924</v>
      </c>
      <c r="C30" s="266">
        <v>15924</v>
      </c>
      <c r="D30" s="266">
        <v>15924</v>
      </c>
      <c r="E30" s="266">
        <v>15924</v>
      </c>
      <c r="F30" s="266">
        <v>32604</v>
      </c>
      <c r="G30" s="248" t="s">
        <v>217</v>
      </c>
      <c r="H30" s="266">
        <v>39127</v>
      </c>
      <c r="I30" s="266">
        <v>39127</v>
      </c>
      <c r="J30" s="266">
        <v>39127</v>
      </c>
      <c r="K30" s="266">
        <v>18872</v>
      </c>
      <c r="L30" s="266">
        <v>40888</v>
      </c>
    </row>
    <row r="31" spans="1:12" ht="33.75">
      <c r="A31" s="248" t="s">
        <v>218</v>
      </c>
      <c r="B31" s="266">
        <v>28000</v>
      </c>
      <c r="C31" s="266">
        <v>28000</v>
      </c>
      <c r="D31" s="266">
        <v>28000</v>
      </c>
      <c r="E31" s="266">
        <v>53025</v>
      </c>
      <c r="F31" s="266">
        <v>60465</v>
      </c>
      <c r="G31" s="248" t="s">
        <v>218</v>
      </c>
      <c r="H31" s="266">
        <v>28000</v>
      </c>
      <c r="I31" s="266">
        <v>28000</v>
      </c>
      <c r="J31" s="266">
        <v>28000</v>
      </c>
      <c r="K31" s="266">
        <v>0</v>
      </c>
      <c r="L31" s="266">
        <v>60465</v>
      </c>
    </row>
    <row r="32" spans="1:12" ht="22.5">
      <c r="A32" s="248" t="s">
        <v>219</v>
      </c>
      <c r="B32" s="266">
        <v>53653</v>
      </c>
      <c r="C32" s="266">
        <v>53653</v>
      </c>
      <c r="D32" s="266">
        <v>53653</v>
      </c>
      <c r="E32" s="266">
        <v>51677</v>
      </c>
      <c r="F32" s="266">
        <v>117000</v>
      </c>
      <c r="G32" s="248" t="s">
        <v>219</v>
      </c>
      <c r="H32" s="266">
        <v>53653</v>
      </c>
      <c r="I32" s="266">
        <v>53653</v>
      </c>
      <c r="J32" s="266">
        <v>53653</v>
      </c>
      <c r="K32" s="266">
        <v>65054</v>
      </c>
      <c r="L32" s="266">
        <v>139049</v>
      </c>
    </row>
    <row r="33" spans="1:12" ht="22.5">
      <c r="A33" s="248" t="s">
        <v>220</v>
      </c>
      <c r="B33" s="266">
        <v>32381</v>
      </c>
      <c r="C33" s="266">
        <v>32381</v>
      </c>
      <c r="D33" s="266">
        <v>32381</v>
      </c>
      <c r="E33" s="266">
        <v>61940</v>
      </c>
      <c r="F33" s="266">
        <v>64225</v>
      </c>
      <c r="G33" s="248" t="s">
        <v>220</v>
      </c>
      <c r="H33" s="266">
        <v>32381</v>
      </c>
      <c r="I33" s="266">
        <v>32381</v>
      </c>
      <c r="J33" s="266">
        <v>32381</v>
      </c>
      <c r="K33" s="266">
        <v>511</v>
      </c>
      <c r="L33" s="266">
        <v>68096</v>
      </c>
    </row>
    <row r="34" spans="1:12" ht="33.75">
      <c r="A34" s="248" t="s">
        <v>221</v>
      </c>
      <c r="B34" s="266">
        <v>38970</v>
      </c>
      <c r="C34" s="266">
        <v>38970</v>
      </c>
      <c r="D34" s="266">
        <v>38970</v>
      </c>
      <c r="E34" s="266">
        <v>37142</v>
      </c>
      <c r="F34" s="266">
        <v>83140</v>
      </c>
      <c r="G34" s="248" t="s">
        <v>221</v>
      </c>
      <c r="H34" s="266">
        <v>38970</v>
      </c>
      <c r="I34" s="266">
        <v>38970</v>
      </c>
      <c r="J34" s="266">
        <v>38970</v>
      </c>
      <c r="K34" s="266">
        <v>381</v>
      </c>
      <c r="L34" s="266">
        <v>95530</v>
      </c>
    </row>
    <row r="35" spans="1:12" ht="33.75">
      <c r="A35" s="248" t="s">
        <v>222</v>
      </c>
      <c r="B35" s="266">
        <v>37817</v>
      </c>
      <c r="C35" s="266">
        <v>37817</v>
      </c>
      <c r="D35" s="266">
        <v>37817</v>
      </c>
      <c r="E35" s="266">
        <v>34364</v>
      </c>
      <c r="F35" s="266">
        <v>65260</v>
      </c>
      <c r="G35" s="248" t="s">
        <v>222</v>
      </c>
      <c r="H35" s="266">
        <v>37817</v>
      </c>
      <c r="I35" s="266">
        <v>37817</v>
      </c>
      <c r="J35" s="266">
        <v>37817</v>
      </c>
      <c r="K35" s="266">
        <v>461</v>
      </c>
      <c r="L35" s="266">
        <v>80134</v>
      </c>
    </row>
    <row r="36" spans="1:12" ht="22.5">
      <c r="A36" s="248" t="s">
        <v>223</v>
      </c>
      <c r="B36" s="266">
        <v>19596</v>
      </c>
      <c r="C36" s="266">
        <v>19596</v>
      </c>
      <c r="D36" s="266">
        <v>19596</v>
      </c>
      <c r="E36" s="266">
        <v>18510</v>
      </c>
      <c r="F36" s="266">
        <v>21120</v>
      </c>
      <c r="G36" s="248" t="s">
        <v>223</v>
      </c>
      <c r="H36" s="266">
        <v>24164</v>
      </c>
      <c r="I36" s="266">
        <v>24164</v>
      </c>
      <c r="J36" s="266">
        <v>24164</v>
      </c>
      <c r="K36" s="266">
        <v>102</v>
      </c>
      <c r="L36" s="266">
        <v>25249</v>
      </c>
    </row>
    <row r="37" spans="1:12" ht="22.5">
      <c r="A37" s="248" t="s">
        <v>224</v>
      </c>
      <c r="B37" s="266">
        <v>25609</v>
      </c>
      <c r="C37" s="266">
        <v>25609</v>
      </c>
      <c r="D37" s="266">
        <v>25609</v>
      </c>
      <c r="E37" s="266">
        <v>37528</v>
      </c>
      <c r="F37" s="266">
        <v>49725</v>
      </c>
      <c r="G37" s="248" t="s">
        <v>224</v>
      </c>
      <c r="H37" s="266">
        <v>23068</v>
      </c>
      <c r="I37" s="266">
        <v>23068</v>
      </c>
      <c r="J37" s="266">
        <v>23068</v>
      </c>
      <c r="K37" s="266">
        <v>381</v>
      </c>
      <c r="L37" s="266">
        <v>49725</v>
      </c>
    </row>
    <row r="38" spans="1:12" ht="22.5">
      <c r="A38" s="248" t="s">
        <v>225</v>
      </c>
      <c r="B38" s="266">
        <v>26966</v>
      </c>
      <c r="C38" s="266">
        <v>26966</v>
      </c>
      <c r="D38" s="266">
        <v>26966</v>
      </c>
      <c r="E38" s="266">
        <v>24230</v>
      </c>
      <c r="F38" s="266">
        <v>55020</v>
      </c>
      <c r="G38" s="248" t="s">
        <v>225</v>
      </c>
      <c r="H38" s="266">
        <v>65549</v>
      </c>
      <c r="I38" s="266">
        <v>65549</v>
      </c>
      <c r="J38" s="266">
        <v>65549</v>
      </c>
      <c r="K38" s="266">
        <v>481</v>
      </c>
      <c r="L38" s="266">
        <v>68285</v>
      </c>
    </row>
    <row r="39" spans="1:12" ht="22.5">
      <c r="A39" s="248" t="s">
        <v>226</v>
      </c>
      <c r="B39" s="266">
        <v>12636</v>
      </c>
      <c r="C39" s="266">
        <v>12636</v>
      </c>
      <c r="D39" s="266">
        <v>12636</v>
      </c>
      <c r="E39" s="266">
        <v>0</v>
      </c>
      <c r="F39" s="266">
        <v>25580</v>
      </c>
      <c r="G39" s="248" t="s">
        <v>226</v>
      </c>
      <c r="H39" s="266">
        <v>14831</v>
      </c>
      <c r="I39" s="266">
        <v>14831</v>
      </c>
      <c r="J39" s="266">
        <v>14831</v>
      </c>
      <c r="K39" s="266">
        <v>323</v>
      </c>
      <c r="L39" s="266">
        <v>31310</v>
      </c>
    </row>
    <row r="40" spans="1:12" ht="22.5">
      <c r="A40" s="248" t="s">
        <v>227</v>
      </c>
      <c r="B40" s="266">
        <v>131758</v>
      </c>
      <c r="C40" s="266">
        <v>131758</v>
      </c>
      <c r="D40" s="266">
        <v>131758</v>
      </c>
      <c r="E40" s="266">
        <v>102133</v>
      </c>
      <c r="F40" s="266">
        <v>200000</v>
      </c>
      <c r="G40" s="248" t="s">
        <v>227</v>
      </c>
      <c r="H40" s="266">
        <v>131758</v>
      </c>
      <c r="I40" s="266">
        <v>131758</v>
      </c>
      <c r="J40" s="266">
        <v>131758</v>
      </c>
      <c r="K40" s="266">
        <v>58181</v>
      </c>
      <c r="L40" s="266">
        <v>239409</v>
      </c>
    </row>
    <row r="41" spans="1:12" ht="22.5">
      <c r="A41" s="248" t="s">
        <v>228</v>
      </c>
      <c r="B41" s="267">
        <v>26002</v>
      </c>
      <c r="C41" s="267">
        <v>26002</v>
      </c>
      <c r="D41" s="267">
        <v>26002</v>
      </c>
      <c r="E41" s="267">
        <v>0</v>
      </c>
      <c r="F41" s="267">
        <v>47973</v>
      </c>
      <c r="G41" s="248" t="s">
        <v>228</v>
      </c>
      <c r="H41" s="267">
        <v>26002</v>
      </c>
      <c r="I41" s="267">
        <v>26002</v>
      </c>
      <c r="J41" s="267">
        <v>26002</v>
      </c>
      <c r="K41" s="267">
        <v>476</v>
      </c>
      <c r="L41" s="267">
        <v>58964</v>
      </c>
    </row>
    <row r="42" spans="1:12" ht="22.5">
      <c r="A42" s="248" t="s">
        <v>229</v>
      </c>
      <c r="B42" s="266">
        <v>1361</v>
      </c>
      <c r="C42" s="266">
        <v>1361</v>
      </c>
      <c r="D42" s="266">
        <v>1361</v>
      </c>
      <c r="E42" s="266">
        <v>0</v>
      </c>
      <c r="F42" s="266">
        <v>100000</v>
      </c>
      <c r="G42" s="248" t="s">
        <v>229</v>
      </c>
      <c r="H42" s="266">
        <v>1361</v>
      </c>
      <c r="I42" s="266">
        <v>1361</v>
      </c>
      <c r="J42" s="266">
        <v>1361</v>
      </c>
      <c r="K42" s="266">
        <v>0</v>
      </c>
      <c r="L42" s="266">
        <v>98639</v>
      </c>
    </row>
    <row r="43" spans="1:12" ht="22.5">
      <c r="A43" s="248" t="s">
        <v>230</v>
      </c>
      <c r="B43" s="266">
        <v>525</v>
      </c>
      <c r="C43" s="266">
        <v>525</v>
      </c>
      <c r="D43" s="266">
        <v>525</v>
      </c>
      <c r="E43" s="266">
        <v>0</v>
      </c>
      <c r="F43" s="266">
        <v>500000</v>
      </c>
      <c r="G43" s="248" t="s">
        <v>230</v>
      </c>
      <c r="H43" s="266">
        <v>84644</v>
      </c>
      <c r="I43" s="266">
        <v>84644</v>
      </c>
      <c r="J43" s="266">
        <v>84644</v>
      </c>
      <c r="K43" s="266">
        <v>1322</v>
      </c>
      <c r="L43" s="266">
        <v>500000</v>
      </c>
    </row>
    <row r="44" spans="1:12" ht="22.5">
      <c r="A44" s="248" t="s">
        <v>231</v>
      </c>
      <c r="B44" s="266">
        <v>60000</v>
      </c>
      <c r="C44" s="266">
        <v>60000</v>
      </c>
      <c r="D44" s="266">
        <v>60000</v>
      </c>
      <c r="E44" s="266">
        <v>0</v>
      </c>
      <c r="F44" s="266">
        <v>200000</v>
      </c>
      <c r="G44" s="248" t="s">
        <v>231</v>
      </c>
      <c r="H44" s="266">
        <v>10000</v>
      </c>
      <c r="I44" s="266">
        <v>10000</v>
      </c>
      <c r="J44" s="266">
        <v>10000</v>
      </c>
      <c r="K44" s="266">
        <v>4750</v>
      </c>
      <c r="L44" s="266">
        <v>200000</v>
      </c>
    </row>
    <row r="45" spans="1:12" ht="22.5">
      <c r="A45" s="248" t="s">
        <v>232</v>
      </c>
      <c r="B45" s="266">
        <v>0</v>
      </c>
      <c r="C45" s="266"/>
      <c r="D45" s="266"/>
      <c r="E45" s="266"/>
      <c r="F45" s="266">
        <v>124506</v>
      </c>
      <c r="G45" s="248" t="s">
        <v>232</v>
      </c>
      <c r="H45" s="266">
        <v>43621</v>
      </c>
      <c r="I45" s="266">
        <v>43621</v>
      </c>
      <c r="J45" s="266">
        <v>43621</v>
      </c>
      <c r="K45" s="266">
        <v>10001</v>
      </c>
      <c r="L45" s="266">
        <v>124506</v>
      </c>
    </row>
    <row r="46" spans="1:12" ht="22.5">
      <c r="A46" s="248" t="s">
        <v>233</v>
      </c>
      <c r="B46" s="266">
        <v>18000</v>
      </c>
      <c r="C46" s="266">
        <v>18000</v>
      </c>
      <c r="D46" s="266">
        <v>18000</v>
      </c>
      <c r="E46" s="266">
        <v>0</v>
      </c>
      <c r="F46" s="266">
        <v>60000</v>
      </c>
      <c r="G46" s="248" t="s">
        <v>233</v>
      </c>
      <c r="H46" s="266">
        <v>3000</v>
      </c>
      <c r="I46" s="266">
        <v>3000</v>
      </c>
      <c r="J46" s="266">
        <v>3000</v>
      </c>
      <c r="K46" s="266">
        <v>0</v>
      </c>
      <c r="L46" s="266">
        <v>60000</v>
      </c>
    </row>
    <row r="47" spans="1:12" ht="11.25">
      <c r="A47" s="248" t="s">
        <v>234</v>
      </c>
      <c r="B47" s="266">
        <v>6076</v>
      </c>
      <c r="C47" s="266">
        <v>6076</v>
      </c>
      <c r="D47" s="266">
        <v>6076</v>
      </c>
      <c r="E47" s="266">
        <v>0</v>
      </c>
      <c r="F47" s="266">
        <v>40000</v>
      </c>
      <c r="G47" s="248" t="s">
        <v>234</v>
      </c>
      <c r="H47" s="266">
        <v>6076</v>
      </c>
      <c r="I47" s="266">
        <v>21576</v>
      </c>
      <c r="J47" s="266">
        <v>6076</v>
      </c>
      <c r="K47" s="266">
        <v>0</v>
      </c>
      <c r="L47" s="266">
        <v>40000</v>
      </c>
    </row>
    <row r="48" spans="1:12" ht="11.25">
      <c r="A48" s="249" t="s">
        <v>235</v>
      </c>
      <c r="B48" s="266">
        <v>0</v>
      </c>
      <c r="C48" s="266"/>
      <c r="D48" s="266"/>
      <c r="E48" s="266"/>
      <c r="F48" s="266">
        <v>141133</v>
      </c>
      <c r="G48" s="248" t="s">
        <v>235</v>
      </c>
      <c r="H48" s="266">
        <v>85731</v>
      </c>
      <c r="I48" s="266">
        <v>85731</v>
      </c>
      <c r="J48" s="266">
        <v>85731</v>
      </c>
      <c r="K48" s="266">
        <v>85731</v>
      </c>
      <c r="L48" s="266">
        <v>141400</v>
      </c>
    </row>
    <row r="49" spans="1:12" ht="22.5">
      <c r="A49" s="248" t="s">
        <v>236</v>
      </c>
      <c r="B49" s="266">
        <v>8000</v>
      </c>
      <c r="C49" s="266">
        <v>8000</v>
      </c>
      <c r="D49" s="266">
        <v>8000</v>
      </c>
      <c r="E49" s="266">
        <v>0</v>
      </c>
      <c r="F49" s="266">
        <v>8000</v>
      </c>
      <c r="G49" s="248" t="s">
        <v>236</v>
      </c>
      <c r="H49" s="266">
        <v>0</v>
      </c>
      <c r="I49" s="266"/>
      <c r="J49" s="266"/>
      <c r="K49" s="266"/>
      <c r="L49" s="266">
        <v>8000</v>
      </c>
    </row>
    <row r="50" spans="1:12" ht="22.5">
      <c r="A50" s="248" t="s">
        <v>237</v>
      </c>
      <c r="B50" s="266">
        <v>33909</v>
      </c>
      <c r="C50" s="266">
        <v>33909</v>
      </c>
      <c r="D50" s="266">
        <v>33909</v>
      </c>
      <c r="E50" s="266">
        <v>0</v>
      </c>
      <c r="F50" s="266">
        <v>33909</v>
      </c>
      <c r="G50" s="248" t="s">
        <v>237</v>
      </c>
      <c r="H50" s="266">
        <v>33909</v>
      </c>
      <c r="I50" s="266">
        <v>33909</v>
      </c>
      <c r="J50" s="266">
        <v>33909</v>
      </c>
      <c r="K50" s="266">
        <v>0</v>
      </c>
      <c r="L50" s="266">
        <v>33909</v>
      </c>
    </row>
    <row r="51" spans="1:12" ht="22.5">
      <c r="A51" s="248" t="s">
        <v>238</v>
      </c>
      <c r="B51" s="266">
        <v>18862</v>
      </c>
      <c r="C51" s="266">
        <v>18862</v>
      </c>
      <c r="D51" s="266">
        <v>18862</v>
      </c>
      <c r="E51" s="266">
        <v>0</v>
      </c>
      <c r="F51" s="266">
        <v>18862</v>
      </c>
      <c r="G51" s="248" t="s">
        <v>238</v>
      </c>
      <c r="H51" s="266">
        <v>0</v>
      </c>
      <c r="I51" s="266"/>
      <c r="J51" s="266"/>
      <c r="K51" s="266"/>
      <c r="L51" s="266">
        <v>18862</v>
      </c>
    </row>
    <row r="52" spans="1:12" ht="22.5">
      <c r="A52" s="248" t="s">
        <v>239</v>
      </c>
      <c r="B52" s="266">
        <v>225000</v>
      </c>
      <c r="C52" s="266">
        <v>225000</v>
      </c>
      <c r="D52" s="266">
        <v>225000</v>
      </c>
      <c r="E52" s="266">
        <v>0</v>
      </c>
      <c r="F52" s="266">
        <v>225000</v>
      </c>
      <c r="G52" s="248" t="s">
        <v>239</v>
      </c>
      <c r="H52" s="266">
        <v>87500</v>
      </c>
      <c r="I52" s="266">
        <v>87500</v>
      </c>
      <c r="J52" s="266">
        <v>87500</v>
      </c>
      <c r="K52" s="266">
        <v>3048</v>
      </c>
      <c r="L52" s="266">
        <v>225000</v>
      </c>
    </row>
    <row r="53" spans="1:12" ht="22.5">
      <c r="A53" s="248" t="s">
        <v>240</v>
      </c>
      <c r="B53" s="266">
        <v>0</v>
      </c>
      <c r="C53" s="266"/>
      <c r="D53" s="266"/>
      <c r="E53" s="266"/>
      <c r="F53" s="266">
        <v>19000</v>
      </c>
      <c r="G53" s="248" t="s">
        <v>240</v>
      </c>
      <c r="H53" s="266">
        <v>0</v>
      </c>
      <c r="I53" s="266"/>
      <c r="J53" s="266"/>
      <c r="K53" s="266"/>
      <c r="L53" s="266">
        <v>19858</v>
      </c>
    </row>
    <row r="54" spans="1:12" ht="22.5">
      <c r="A54" s="248" t="s">
        <v>241</v>
      </c>
      <c r="B54" s="266">
        <v>0</v>
      </c>
      <c r="C54" s="266"/>
      <c r="D54" s="266"/>
      <c r="E54" s="266"/>
      <c r="F54" s="266">
        <v>228930</v>
      </c>
      <c r="G54" s="248" t="s">
        <v>241</v>
      </c>
      <c r="H54" s="266">
        <v>50396</v>
      </c>
      <c r="I54" s="266">
        <v>50396</v>
      </c>
      <c r="J54" s="266">
        <v>50396</v>
      </c>
      <c r="K54" s="266">
        <v>5790</v>
      </c>
      <c r="L54" s="266">
        <v>228930</v>
      </c>
    </row>
    <row r="55" spans="1:12" ht="22.5">
      <c r="A55" s="248" t="s">
        <v>242</v>
      </c>
      <c r="B55" s="266">
        <v>113348</v>
      </c>
      <c r="C55" s="266">
        <v>113348</v>
      </c>
      <c r="D55" s="266">
        <v>113348</v>
      </c>
      <c r="E55" s="266">
        <v>0</v>
      </c>
      <c r="F55" s="266">
        <v>113348</v>
      </c>
      <c r="G55" s="248" t="s">
        <v>242</v>
      </c>
      <c r="H55" s="266">
        <v>113348</v>
      </c>
      <c r="I55" s="266">
        <v>113348</v>
      </c>
      <c r="J55" s="266">
        <v>113348</v>
      </c>
      <c r="K55" s="266">
        <v>5343</v>
      </c>
      <c r="L55" s="266">
        <v>113348</v>
      </c>
    </row>
    <row r="56" spans="1:12" ht="22.5">
      <c r="A56" s="248" t="s">
        <v>243</v>
      </c>
      <c r="B56" s="266">
        <v>0</v>
      </c>
      <c r="C56" s="266">
        <v>10859</v>
      </c>
      <c r="D56" s="266">
        <v>10859</v>
      </c>
      <c r="E56" s="266">
        <v>10859</v>
      </c>
      <c r="F56" s="266">
        <v>75509</v>
      </c>
      <c r="G56" s="248" t="s">
        <v>243</v>
      </c>
      <c r="H56" s="266">
        <v>2532</v>
      </c>
      <c r="I56" s="266">
        <v>13391</v>
      </c>
      <c r="J56" s="266">
        <v>13391</v>
      </c>
      <c r="K56" s="266">
        <v>0</v>
      </c>
      <c r="L56" s="266">
        <v>72977</v>
      </c>
    </row>
    <row r="57" spans="1:12" ht="22.5">
      <c r="A57" s="248" t="s">
        <v>244</v>
      </c>
      <c r="B57" s="266">
        <v>31307</v>
      </c>
      <c r="C57" s="266">
        <v>31307</v>
      </c>
      <c r="D57" s="266">
        <v>31307</v>
      </c>
      <c r="E57" s="266">
        <v>26473</v>
      </c>
      <c r="F57" s="266">
        <v>191135</v>
      </c>
      <c r="G57" s="248" t="s">
        <v>244</v>
      </c>
      <c r="H57" s="266">
        <v>25197</v>
      </c>
      <c r="I57" s="266">
        <v>25197</v>
      </c>
      <c r="J57" s="266">
        <v>25197</v>
      </c>
      <c r="K57" s="266">
        <v>24919</v>
      </c>
      <c r="L57" s="266">
        <v>236518</v>
      </c>
    </row>
    <row r="58" spans="1:12" ht="33.75">
      <c r="A58" s="248" t="s">
        <v>245</v>
      </c>
      <c r="B58" s="266">
        <v>0</v>
      </c>
      <c r="C58" s="266"/>
      <c r="D58" s="266"/>
      <c r="E58" s="266">
        <v>5040</v>
      </c>
      <c r="F58" s="266">
        <v>137447</v>
      </c>
      <c r="G58" s="248" t="s">
        <v>245</v>
      </c>
      <c r="H58" s="266">
        <v>93278</v>
      </c>
      <c r="I58" s="266">
        <v>93278</v>
      </c>
      <c r="J58" s="266">
        <v>93278</v>
      </c>
      <c r="K58" s="266">
        <v>0</v>
      </c>
      <c r="L58" s="266">
        <v>137447</v>
      </c>
    </row>
    <row r="59" spans="1:12" ht="33.75">
      <c r="A59" s="248" t="s">
        <v>246</v>
      </c>
      <c r="B59" s="266">
        <v>223740</v>
      </c>
      <c r="C59" s="266">
        <v>223740</v>
      </c>
      <c r="D59" s="266">
        <v>223740</v>
      </c>
      <c r="E59" s="266">
        <v>0</v>
      </c>
      <c r="F59" s="266">
        <v>223740</v>
      </c>
      <c r="G59" s="248" t="s">
        <v>246</v>
      </c>
      <c r="H59" s="266">
        <v>9789</v>
      </c>
      <c r="I59" s="266">
        <v>9789</v>
      </c>
      <c r="J59" s="266">
        <v>9789</v>
      </c>
      <c r="K59" s="266">
        <v>0</v>
      </c>
      <c r="L59" s="266">
        <v>223740</v>
      </c>
    </row>
    <row r="60" spans="1:12" ht="22.5">
      <c r="A60" s="248" t="s">
        <v>247</v>
      </c>
      <c r="B60" s="266">
        <v>2246809</v>
      </c>
      <c r="C60" s="266">
        <v>2246809</v>
      </c>
      <c r="D60" s="266">
        <v>2246809</v>
      </c>
      <c r="E60" s="266">
        <v>32485</v>
      </c>
      <c r="F60" s="266">
        <v>4750000</v>
      </c>
      <c r="G60" s="248" t="s">
        <v>247</v>
      </c>
      <c r="H60" s="266">
        <v>2224580</v>
      </c>
      <c r="I60" s="266">
        <v>2224580</v>
      </c>
      <c r="J60" s="266">
        <v>2224580</v>
      </c>
      <c r="K60" s="266">
        <v>32169</v>
      </c>
      <c r="L60" s="266">
        <v>6869772</v>
      </c>
    </row>
    <row r="61" spans="1:12" ht="22.5">
      <c r="A61" s="248" t="s">
        <v>248</v>
      </c>
      <c r="B61" s="266">
        <v>0</v>
      </c>
      <c r="C61" s="266"/>
      <c r="D61" s="266"/>
      <c r="E61" s="266"/>
      <c r="F61" s="266">
        <v>9000</v>
      </c>
      <c r="G61" s="248" t="s">
        <v>248</v>
      </c>
      <c r="H61" s="266">
        <v>58</v>
      </c>
      <c r="I61" s="266">
        <v>58</v>
      </c>
      <c r="J61" s="266">
        <v>58</v>
      </c>
      <c r="K61" s="266">
        <v>0</v>
      </c>
      <c r="L61" s="266">
        <v>8942</v>
      </c>
    </row>
    <row r="62" spans="1:12" ht="11.25">
      <c r="A62" s="248" t="s">
        <v>249</v>
      </c>
      <c r="B62" s="266">
        <v>0</v>
      </c>
      <c r="C62" s="266"/>
      <c r="D62" s="266"/>
      <c r="E62" s="266"/>
      <c r="F62" s="266">
        <v>34300</v>
      </c>
      <c r="G62" s="248" t="s">
        <v>249</v>
      </c>
      <c r="H62" s="266">
        <v>62230</v>
      </c>
      <c r="I62" s="266">
        <v>62230</v>
      </c>
      <c r="J62" s="266">
        <v>62230</v>
      </c>
      <c r="K62" s="266">
        <v>0</v>
      </c>
      <c r="L62" s="266">
        <v>62230</v>
      </c>
    </row>
    <row r="63" spans="1:12" ht="33.75">
      <c r="A63" s="248" t="s">
        <v>250</v>
      </c>
      <c r="B63" s="266"/>
      <c r="C63" s="266"/>
      <c r="D63" s="266"/>
      <c r="E63" s="266"/>
      <c r="F63" s="266">
        <v>96530</v>
      </c>
      <c r="G63" s="248" t="s">
        <v>250</v>
      </c>
      <c r="H63" s="266"/>
      <c r="I63" s="266"/>
      <c r="J63" s="266"/>
      <c r="K63" s="266"/>
      <c r="L63" s="266">
        <v>137900</v>
      </c>
    </row>
    <row r="64" spans="1:12" ht="22.5">
      <c r="A64" s="248" t="s">
        <v>251</v>
      </c>
      <c r="B64" s="266">
        <v>0</v>
      </c>
      <c r="C64" s="266"/>
      <c r="D64" s="266"/>
      <c r="E64" s="266"/>
      <c r="F64" s="266">
        <v>17500</v>
      </c>
      <c r="G64" s="248" t="s">
        <v>251</v>
      </c>
      <c r="H64" s="266">
        <v>44450</v>
      </c>
      <c r="I64" s="266">
        <v>44450</v>
      </c>
      <c r="J64" s="266">
        <v>44450</v>
      </c>
      <c r="K64" s="266">
        <v>0</v>
      </c>
      <c r="L64" s="266">
        <v>44450</v>
      </c>
    </row>
    <row r="65" spans="1:12" ht="22.5">
      <c r="A65" s="248" t="s">
        <v>252</v>
      </c>
      <c r="B65" s="266">
        <v>60000</v>
      </c>
      <c r="C65" s="266">
        <v>60000</v>
      </c>
      <c r="D65" s="266">
        <v>60000</v>
      </c>
      <c r="E65" s="266">
        <v>0</v>
      </c>
      <c r="F65" s="266">
        <v>60000</v>
      </c>
      <c r="G65" s="248" t="s">
        <v>252</v>
      </c>
      <c r="H65" s="266">
        <v>60000</v>
      </c>
      <c r="I65" s="266">
        <v>60000</v>
      </c>
      <c r="J65" s="266">
        <v>60000</v>
      </c>
      <c r="K65" s="266">
        <v>0</v>
      </c>
      <c r="L65" s="266">
        <v>60000</v>
      </c>
    </row>
    <row r="66" spans="1:12" ht="11.25">
      <c r="A66" s="248" t="s">
        <v>253</v>
      </c>
      <c r="B66" s="266">
        <v>25214</v>
      </c>
      <c r="C66" s="266">
        <v>25214</v>
      </c>
      <c r="D66" s="266">
        <v>25214</v>
      </c>
      <c r="E66" s="266">
        <v>0</v>
      </c>
      <c r="F66" s="266">
        <v>25214</v>
      </c>
      <c r="G66" s="248" t="s">
        <v>253</v>
      </c>
      <c r="H66" s="266">
        <v>25214</v>
      </c>
      <c r="I66" s="266">
        <v>25214</v>
      </c>
      <c r="J66" s="266">
        <v>25214</v>
      </c>
      <c r="K66" s="266">
        <v>0</v>
      </c>
      <c r="L66" s="266">
        <v>50428</v>
      </c>
    </row>
    <row r="67" spans="1:12" ht="11.25">
      <c r="A67" s="248" t="s">
        <v>254</v>
      </c>
      <c r="B67" s="266">
        <v>1125</v>
      </c>
      <c r="C67" s="266">
        <v>1125</v>
      </c>
      <c r="D67" s="266">
        <v>1125</v>
      </c>
      <c r="E67" s="266">
        <v>1125</v>
      </c>
      <c r="F67" s="266">
        <v>1125</v>
      </c>
      <c r="G67" s="248" t="s">
        <v>254</v>
      </c>
      <c r="H67" s="266"/>
      <c r="I67" s="266"/>
      <c r="J67" s="266"/>
      <c r="K67" s="266"/>
      <c r="L67" s="266">
        <v>1125</v>
      </c>
    </row>
    <row r="68" spans="1:12" ht="11.25">
      <c r="A68" s="248" t="s">
        <v>255</v>
      </c>
      <c r="B68" s="266">
        <v>39975</v>
      </c>
      <c r="C68" s="266">
        <v>39975</v>
      </c>
      <c r="D68" s="266">
        <v>39975</v>
      </c>
      <c r="E68" s="266">
        <v>0</v>
      </c>
      <c r="F68" s="266">
        <v>39975</v>
      </c>
      <c r="G68" s="248" t="s">
        <v>255</v>
      </c>
      <c r="H68" s="266">
        <v>53300</v>
      </c>
      <c r="I68" s="266">
        <v>53300</v>
      </c>
      <c r="J68" s="266">
        <v>53300</v>
      </c>
      <c r="K68" s="266">
        <v>15433</v>
      </c>
      <c r="L68" s="266">
        <v>53300</v>
      </c>
    </row>
    <row r="69" spans="1:12" ht="11.25">
      <c r="A69" s="248" t="s">
        <v>256</v>
      </c>
      <c r="B69" s="266"/>
      <c r="C69" s="266"/>
      <c r="D69" s="266"/>
      <c r="E69" s="266"/>
      <c r="F69" s="266">
        <v>10000</v>
      </c>
      <c r="G69" s="248" t="s">
        <v>256</v>
      </c>
      <c r="H69" s="266"/>
      <c r="I69" s="266"/>
      <c r="J69" s="266"/>
      <c r="K69" s="266"/>
      <c r="L69" s="266">
        <v>10000</v>
      </c>
    </row>
    <row r="70" spans="1:12" ht="11.25">
      <c r="A70" s="248"/>
      <c r="B70" s="266"/>
      <c r="C70" s="266"/>
      <c r="D70" s="266"/>
      <c r="E70" s="266"/>
      <c r="F70" s="266"/>
      <c r="G70" s="248" t="s">
        <v>266</v>
      </c>
      <c r="H70" s="266"/>
      <c r="I70" s="266">
        <v>101600</v>
      </c>
      <c r="J70" s="266">
        <v>101600</v>
      </c>
      <c r="K70" s="266">
        <v>208784</v>
      </c>
      <c r="L70" s="266"/>
    </row>
    <row r="71" spans="1:12" ht="11.25">
      <c r="A71" s="248"/>
      <c r="B71" s="266"/>
      <c r="C71" s="266"/>
      <c r="D71" s="266"/>
      <c r="E71" s="266"/>
      <c r="F71" s="266"/>
      <c r="G71" s="248" t="s">
        <v>257</v>
      </c>
      <c r="H71" s="266">
        <f>101514+17268</f>
        <v>118782</v>
      </c>
      <c r="I71" s="266">
        <v>118782</v>
      </c>
      <c r="J71" s="266">
        <v>118782</v>
      </c>
      <c r="K71" s="266">
        <v>118782</v>
      </c>
      <c r="L71" s="266"/>
    </row>
    <row r="72" spans="1:12" ht="11.25">
      <c r="A72" s="250"/>
      <c r="B72" s="266"/>
      <c r="C72" s="266"/>
      <c r="D72" s="266"/>
      <c r="E72" s="266"/>
      <c r="F72" s="266"/>
      <c r="G72" s="250" t="s">
        <v>276</v>
      </c>
      <c r="H72" s="266"/>
      <c r="I72" s="266"/>
      <c r="J72" s="266"/>
      <c r="K72" s="266">
        <v>1143</v>
      </c>
      <c r="L72" s="266"/>
    </row>
    <row r="73" spans="1:12" ht="11.25">
      <c r="A73" s="177"/>
      <c r="B73" s="195"/>
      <c r="C73" s="195"/>
      <c r="D73" s="195"/>
      <c r="E73" s="195"/>
      <c r="F73" s="195"/>
      <c r="G73" s="177" t="s">
        <v>259</v>
      </c>
      <c r="H73" s="195">
        <v>15500</v>
      </c>
      <c r="I73" s="195">
        <v>15500</v>
      </c>
      <c r="J73" s="195">
        <v>15500</v>
      </c>
      <c r="K73" s="195"/>
      <c r="L73" s="195"/>
    </row>
    <row r="74" spans="1:12" ht="11.25">
      <c r="A74" s="177"/>
      <c r="B74" s="195"/>
      <c r="C74" s="195"/>
      <c r="D74" s="195"/>
      <c r="E74" s="195"/>
      <c r="F74" s="195"/>
      <c r="G74" s="177" t="s">
        <v>267</v>
      </c>
      <c r="H74" s="195"/>
      <c r="I74" s="195">
        <v>7514</v>
      </c>
      <c r="J74" s="195">
        <v>7514</v>
      </c>
      <c r="K74" s="195">
        <v>7514</v>
      </c>
      <c r="L74" s="195"/>
    </row>
    <row r="75" spans="1:12" ht="11.25">
      <c r="A75" s="177"/>
      <c r="B75" s="195"/>
      <c r="C75" s="195"/>
      <c r="D75" s="195"/>
      <c r="E75" s="195"/>
      <c r="F75" s="195"/>
      <c r="G75" s="177" t="s">
        <v>277</v>
      </c>
      <c r="H75" s="195"/>
      <c r="I75" s="195"/>
      <c r="J75" s="195">
        <v>0</v>
      </c>
      <c r="K75" s="195">
        <v>90</v>
      </c>
      <c r="L75" s="195"/>
    </row>
    <row r="76" spans="1:12" ht="11.25">
      <c r="A76" s="177"/>
      <c r="B76" s="195"/>
      <c r="C76" s="195"/>
      <c r="D76" s="195"/>
      <c r="E76" s="195"/>
      <c r="F76" s="195"/>
      <c r="G76" s="177" t="s">
        <v>278</v>
      </c>
      <c r="H76" s="195"/>
      <c r="I76" s="195"/>
      <c r="J76" s="195">
        <v>0</v>
      </c>
      <c r="K76" s="195">
        <v>140</v>
      </c>
      <c r="L76" s="195"/>
    </row>
    <row r="77" spans="1:12" ht="11.25">
      <c r="A77" s="177"/>
      <c r="B77" s="195"/>
      <c r="C77" s="195"/>
      <c r="D77" s="195"/>
      <c r="E77" s="195"/>
      <c r="F77" s="195"/>
      <c r="G77" s="177" t="s">
        <v>279</v>
      </c>
      <c r="H77" s="195"/>
      <c r="I77" s="195"/>
      <c r="J77" s="195"/>
      <c r="K77" s="195">
        <v>415</v>
      </c>
      <c r="L77" s="195"/>
    </row>
    <row r="78" spans="1:12" ht="11.25">
      <c r="A78" s="177" t="s">
        <v>268</v>
      </c>
      <c r="B78" s="195"/>
      <c r="C78" s="195"/>
      <c r="D78" s="195"/>
      <c r="E78" s="195">
        <v>589</v>
      </c>
      <c r="F78" s="195"/>
      <c r="G78" s="177" t="s">
        <v>268</v>
      </c>
      <c r="H78" s="195"/>
      <c r="I78" s="195">
        <v>900</v>
      </c>
      <c r="J78" s="195">
        <v>900</v>
      </c>
      <c r="K78" s="195">
        <v>892</v>
      </c>
      <c r="L78" s="195"/>
    </row>
    <row r="79" spans="1:12" ht="11.25">
      <c r="A79" s="251" t="s">
        <v>82</v>
      </c>
      <c r="B79" s="252">
        <f>SUM(B13:B78)</f>
        <v>4546195</v>
      </c>
      <c r="C79" s="252">
        <f>SUM(C13:C78)</f>
        <v>4557054</v>
      </c>
      <c r="D79" s="252">
        <f>SUM(D13:D78)</f>
        <v>4557054</v>
      </c>
      <c r="E79" s="252">
        <f>SUM(E13:E78)</f>
        <v>655846</v>
      </c>
      <c r="F79" s="252">
        <f>SUM(F13:F78)</f>
        <v>14232030</v>
      </c>
      <c r="G79" s="253" t="s">
        <v>82</v>
      </c>
      <c r="H79" s="252">
        <f>SUM(H13:H78)</f>
        <v>5453165</v>
      </c>
      <c r="I79" s="252">
        <f>SUM(I13:I78)</f>
        <v>5724297</v>
      </c>
      <c r="J79" s="252">
        <f>SUM(J13:J78)</f>
        <v>5708797</v>
      </c>
      <c r="K79" s="252">
        <f>SUM(K13:K78)</f>
        <v>1363919</v>
      </c>
      <c r="L79" s="252">
        <f>SUM(L13:L78)</f>
        <v>16988547</v>
      </c>
    </row>
    <row r="80" spans="1:12" ht="11.25">
      <c r="A80" s="201"/>
      <c r="B80" s="202"/>
      <c r="C80" s="202"/>
      <c r="D80" s="202"/>
      <c r="E80" s="202"/>
      <c r="F80" s="202"/>
      <c r="G80" s="203"/>
      <c r="H80" s="202"/>
      <c r="I80" s="202"/>
      <c r="J80" s="202"/>
      <c r="K80" s="202"/>
      <c r="L80" s="202"/>
    </row>
    <row r="81" spans="1:12" ht="11.25">
      <c r="A81" s="197" t="s">
        <v>129</v>
      </c>
      <c r="B81" s="195"/>
      <c r="C81" s="195"/>
      <c r="D81" s="195"/>
      <c r="E81" s="195"/>
      <c r="F81" s="195"/>
      <c r="G81" s="179" t="s">
        <v>130</v>
      </c>
      <c r="H81" s="195"/>
      <c r="I81" s="195"/>
      <c r="J81" s="195"/>
      <c r="K81" s="195"/>
      <c r="L81" s="195"/>
    </row>
    <row r="82" spans="1:12" ht="11.25">
      <c r="A82" s="177" t="s">
        <v>170</v>
      </c>
      <c r="B82" s="195">
        <v>156341</v>
      </c>
      <c r="C82" s="195">
        <v>156341</v>
      </c>
      <c r="D82" s="195">
        <v>156341</v>
      </c>
      <c r="E82" s="195">
        <v>0</v>
      </c>
      <c r="F82" s="195"/>
      <c r="G82" s="177" t="s">
        <v>131</v>
      </c>
      <c r="H82" s="195">
        <v>3500</v>
      </c>
      <c r="I82" s="195">
        <v>3500</v>
      </c>
      <c r="J82" s="195">
        <v>3500</v>
      </c>
      <c r="K82" s="195">
        <v>0</v>
      </c>
      <c r="L82" s="195"/>
    </row>
    <row r="83" spans="1:12" ht="11.25">
      <c r="A83" s="177"/>
      <c r="B83" s="195"/>
      <c r="C83" s="195"/>
      <c r="D83" s="195"/>
      <c r="E83" s="195"/>
      <c r="F83" s="195"/>
      <c r="G83" s="177" t="s">
        <v>133</v>
      </c>
      <c r="H83" s="195"/>
      <c r="I83" s="195"/>
      <c r="J83" s="195"/>
      <c r="K83" s="195"/>
      <c r="L83" s="195"/>
    </row>
    <row r="84" spans="1:12" ht="11.25">
      <c r="A84" s="203" t="s">
        <v>82</v>
      </c>
      <c r="B84" s="195">
        <f>SUM(B82:B83)</f>
        <v>156341</v>
      </c>
      <c r="C84" s="195">
        <f>SUM(C82:C83)</f>
        <v>156341</v>
      </c>
      <c r="D84" s="195">
        <f>SUM(D82:D83)</f>
        <v>156341</v>
      </c>
      <c r="E84" s="195">
        <f>SUM(E82:E83)</f>
        <v>0</v>
      </c>
      <c r="F84" s="195">
        <f>SUM(F82:F83)</f>
        <v>0</v>
      </c>
      <c r="G84" s="177" t="s">
        <v>135</v>
      </c>
      <c r="H84" s="195">
        <v>5000</v>
      </c>
      <c r="I84" s="195">
        <v>5000</v>
      </c>
      <c r="J84" s="195">
        <v>5000</v>
      </c>
      <c r="K84" s="195">
        <v>0</v>
      </c>
      <c r="L84" s="195"/>
    </row>
    <row r="85" spans="1:12" ht="11.25">
      <c r="A85" s="180"/>
      <c r="B85" s="195"/>
      <c r="C85" s="195"/>
      <c r="D85" s="195"/>
      <c r="E85" s="195"/>
      <c r="F85" s="195"/>
      <c r="G85" s="177" t="s">
        <v>188</v>
      </c>
      <c r="H85" s="195">
        <v>100000</v>
      </c>
      <c r="I85" s="195">
        <v>100000</v>
      </c>
      <c r="J85" s="195">
        <v>100000</v>
      </c>
      <c r="K85" s="195">
        <v>0</v>
      </c>
      <c r="L85" s="195"/>
    </row>
    <row r="86" spans="1:12" ht="11.25">
      <c r="A86" s="180"/>
      <c r="B86" s="195"/>
      <c r="C86" s="195"/>
      <c r="D86" s="195"/>
      <c r="E86" s="195"/>
      <c r="F86" s="195"/>
      <c r="G86" s="177" t="s">
        <v>105</v>
      </c>
      <c r="H86" s="195">
        <f>441434+17214</f>
        <v>458648</v>
      </c>
      <c r="I86" s="195">
        <f>270986-18558-91000-100000</f>
        <v>61428</v>
      </c>
      <c r="J86" s="195">
        <v>76928</v>
      </c>
      <c r="K86" s="195">
        <v>0</v>
      </c>
      <c r="L86" s="195"/>
    </row>
    <row r="87" spans="1:12" ht="11.25">
      <c r="A87" s="197"/>
      <c r="B87" s="195"/>
      <c r="C87" s="195"/>
      <c r="D87" s="195"/>
      <c r="E87" s="195"/>
      <c r="F87" s="195"/>
      <c r="G87" s="181" t="s">
        <v>82</v>
      </c>
      <c r="H87" s="195">
        <f>SUM(H82:H86)</f>
        <v>567148</v>
      </c>
      <c r="I87" s="195">
        <f>SUM(I82:I86)</f>
        <v>169928</v>
      </c>
      <c r="J87" s="195">
        <f>SUM(J82:J86)</f>
        <v>185428</v>
      </c>
      <c r="K87" s="195">
        <f>SUM(K82:K86)</f>
        <v>0</v>
      </c>
      <c r="L87" s="195"/>
    </row>
    <row r="88" spans="1:12" ht="11.25">
      <c r="A88" s="197"/>
      <c r="B88" s="195"/>
      <c r="C88" s="195"/>
      <c r="D88" s="195"/>
      <c r="E88" s="195"/>
      <c r="F88" s="195"/>
      <c r="G88" s="180"/>
      <c r="H88" s="195"/>
      <c r="I88" s="195"/>
      <c r="J88" s="195"/>
      <c r="K88" s="195"/>
      <c r="L88" s="195"/>
    </row>
    <row r="89" spans="1:12" ht="11.25">
      <c r="A89" s="180" t="s">
        <v>132</v>
      </c>
      <c r="B89" s="195"/>
      <c r="C89" s="195"/>
      <c r="D89" s="195"/>
      <c r="E89" s="195"/>
      <c r="F89" s="195"/>
      <c r="G89" s="182" t="s">
        <v>182</v>
      </c>
      <c r="H89" s="195"/>
      <c r="I89" s="195"/>
      <c r="J89" s="195"/>
      <c r="K89" s="195"/>
      <c r="L89" s="195"/>
    </row>
    <row r="90" spans="1:12" ht="11.25">
      <c r="A90" s="177" t="s">
        <v>134</v>
      </c>
      <c r="B90" s="195">
        <v>4000</v>
      </c>
      <c r="C90" s="195">
        <v>4000</v>
      </c>
      <c r="D90" s="195">
        <v>4000</v>
      </c>
      <c r="E90" s="195">
        <v>1339</v>
      </c>
      <c r="F90" s="195"/>
      <c r="G90" s="177" t="s">
        <v>8</v>
      </c>
      <c r="H90" s="195">
        <v>4000</v>
      </c>
      <c r="I90" s="195">
        <v>4000</v>
      </c>
      <c r="J90" s="195">
        <v>4000</v>
      </c>
      <c r="K90" s="195">
        <v>900</v>
      </c>
      <c r="L90" s="195"/>
    </row>
    <row r="91" spans="1:12" ht="11.25">
      <c r="A91" s="177" t="s">
        <v>136</v>
      </c>
      <c r="B91" s="195">
        <v>15000</v>
      </c>
      <c r="C91" s="195">
        <v>15000</v>
      </c>
      <c r="D91" s="195">
        <v>15000</v>
      </c>
      <c r="E91" s="195">
        <v>7595</v>
      </c>
      <c r="F91" s="195"/>
      <c r="G91" s="177" t="s">
        <v>9</v>
      </c>
      <c r="H91" s="195">
        <v>15000</v>
      </c>
      <c r="I91" s="195">
        <v>15000</v>
      </c>
      <c r="J91" s="195">
        <v>15000</v>
      </c>
      <c r="K91" s="195">
        <v>920</v>
      </c>
      <c r="L91" s="195"/>
    </row>
    <row r="92" spans="1:12" ht="11.25">
      <c r="A92" s="183" t="s">
        <v>260</v>
      </c>
      <c r="B92" s="195">
        <v>3120</v>
      </c>
      <c r="C92" s="195">
        <v>3120</v>
      </c>
      <c r="D92" s="195">
        <v>3120</v>
      </c>
      <c r="E92" s="195">
        <v>0</v>
      </c>
      <c r="F92" s="195"/>
      <c r="G92" s="177" t="s">
        <v>191</v>
      </c>
      <c r="H92" s="195"/>
      <c r="I92" s="195"/>
      <c r="J92" s="195"/>
      <c r="K92" s="195"/>
      <c r="L92" s="195"/>
    </row>
    <row r="93" spans="1:12" ht="11.25">
      <c r="A93" s="183"/>
      <c r="B93" s="195"/>
      <c r="C93" s="195"/>
      <c r="D93" s="195"/>
      <c r="E93" s="195"/>
      <c r="F93" s="195"/>
      <c r="G93" s="177"/>
      <c r="H93" s="195"/>
      <c r="I93" s="195"/>
      <c r="J93" s="195"/>
      <c r="K93" s="195"/>
      <c r="L93" s="195"/>
    </row>
    <row r="94" spans="1:12" ht="11.25">
      <c r="A94" s="183" t="s">
        <v>261</v>
      </c>
      <c r="B94" s="195">
        <v>6667</v>
      </c>
      <c r="C94" s="195">
        <v>6667</v>
      </c>
      <c r="D94" s="195">
        <v>6667</v>
      </c>
      <c r="E94" s="195">
        <v>0</v>
      </c>
      <c r="F94" s="195"/>
      <c r="G94" s="177" t="s">
        <v>270</v>
      </c>
      <c r="H94" s="195"/>
      <c r="I94" s="195">
        <v>32266</v>
      </c>
      <c r="J94" s="195">
        <v>32266</v>
      </c>
      <c r="K94" s="195">
        <v>32266</v>
      </c>
      <c r="L94" s="195"/>
    </row>
    <row r="95" spans="1:12" ht="11.25">
      <c r="A95" s="183" t="s">
        <v>154</v>
      </c>
      <c r="B95" s="195">
        <v>6667</v>
      </c>
      <c r="C95" s="195">
        <v>6667</v>
      </c>
      <c r="D95" s="195">
        <v>6667</v>
      </c>
      <c r="E95" s="195">
        <v>0</v>
      </c>
      <c r="F95" s="195"/>
      <c r="G95" s="177" t="s">
        <v>271</v>
      </c>
      <c r="H95" s="195"/>
      <c r="I95" s="195">
        <v>100000</v>
      </c>
      <c r="J95" s="195">
        <v>100000</v>
      </c>
      <c r="K95" s="195"/>
      <c r="L95" s="195"/>
    </row>
    <row r="96" spans="1:12" ht="11.25">
      <c r="A96" s="183" t="s">
        <v>262</v>
      </c>
      <c r="B96" s="195">
        <v>5000</v>
      </c>
      <c r="C96" s="195">
        <v>5000</v>
      </c>
      <c r="D96" s="195">
        <v>5000</v>
      </c>
      <c r="E96" s="195">
        <v>0</v>
      </c>
      <c r="F96" s="195"/>
      <c r="G96" s="177"/>
      <c r="H96" s="195"/>
      <c r="I96" s="195"/>
      <c r="J96" s="195"/>
      <c r="K96" s="195"/>
      <c r="L96" s="195"/>
    </row>
    <row r="97" spans="1:12" ht="11.25">
      <c r="A97" s="183"/>
      <c r="B97" s="195"/>
      <c r="C97" s="195"/>
      <c r="D97" s="195"/>
      <c r="E97" s="195"/>
      <c r="F97" s="195"/>
      <c r="G97" s="183"/>
      <c r="H97" s="195"/>
      <c r="I97" s="195"/>
      <c r="J97" s="195"/>
      <c r="K97" s="195"/>
      <c r="L97" s="195"/>
    </row>
    <row r="98" spans="1:12" ht="11.25">
      <c r="A98" s="203" t="s">
        <v>82</v>
      </c>
      <c r="B98" s="195">
        <f>SUM(B90:B97)</f>
        <v>40454</v>
      </c>
      <c r="C98" s="195">
        <f>SUM(C90:C97)</f>
        <v>40454</v>
      </c>
      <c r="D98" s="195">
        <f>SUM(D90:D97)</f>
        <v>40454</v>
      </c>
      <c r="E98" s="195">
        <f>SUM(E90:E97)</f>
        <v>8934</v>
      </c>
      <c r="F98" s="195">
        <f>SUM(F90:F97)</f>
        <v>0</v>
      </c>
      <c r="G98" s="181" t="s">
        <v>82</v>
      </c>
      <c r="H98" s="195">
        <f>SUM(H90:H96)</f>
        <v>19000</v>
      </c>
      <c r="I98" s="195">
        <f>SUM(I90:I96)</f>
        <v>151266</v>
      </c>
      <c r="J98" s="195">
        <f>SUM(J90:J96)</f>
        <v>151266</v>
      </c>
      <c r="K98" s="195">
        <f>SUM(K90:K96)</f>
        <v>34086</v>
      </c>
      <c r="L98" s="195">
        <f>SUM(L90:L96)</f>
        <v>0</v>
      </c>
    </row>
    <row r="99" spans="1:12" ht="11.25">
      <c r="A99" s="179" t="s">
        <v>137</v>
      </c>
      <c r="B99" s="195"/>
      <c r="C99" s="195"/>
      <c r="D99" s="195"/>
      <c r="E99" s="195"/>
      <c r="F99" s="195"/>
      <c r="G99" s="179" t="s">
        <v>141</v>
      </c>
      <c r="H99" s="195"/>
      <c r="I99" s="195"/>
      <c r="J99" s="195"/>
      <c r="K99" s="195"/>
      <c r="L99" s="195"/>
    </row>
    <row r="100" spans="1:12" ht="11.25">
      <c r="A100" s="177" t="s">
        <v>166</v>
      </c>
      <c r="B100" s="195"/>
      <c r="C100" s="195"/>
      <c r="D100" s="195">
        <v>0</v>
      </c>
      <c r="E100" s="195">
        <v>132</v>
      </c>
      <c r="F100" s="195"/>
      <c r="G100" s="179" t="s">
        <v>4</v>
      </c>
      <c r="H100" s="195"/>
      <c r="I100" s="195"/>
      <c r="J100" s="195"/>
      <c r="K100" s="195"/>
      <c r="L100" s="195"/>
    </row>
    <row r="101" spans="1:12" ht="11.25">
      <c r="A101" s="184" t="s">
        <v>82</v>
      </c>
      <c r="B101" s="195">
        <f>SUM(B100:B100)</f>
        <v>0</v>
      </c>
      <c r="C101" s="195">
        <f>SUM(C100:C100)</f>
        <v>0</v>
      </c>
      <c r="D101" s="195">
        <f>SUM(D100:D100)</f>
        <v>0</v>
      </c>
      <c r="E101" s="195">
        <f>SUM(E100:E100)</f>
        <v>132</v>
      </c>
      <c r="F101" s="195">
        <f>SUM(F100:F100)</f>
        <v>0</v>
      </c>
      <c r="G101" s="181" t="s">
        <v>82</v>
      </c>
      <c r="H101" s="195">
        <f>SUM(H100)</f>
        <v>0</v>
      </c>
      <c r="I101" s="195">
        <f>SUM(I100)</f>
        <v>0</v>
      </c>
      <c r="J101" s="195">
        <f>SUM(J100)</f>
        <v>0</v>
      </c>
      <c r="K101" s="195">
        <f>SUM(K100)</f>
        <v>0</v>
      </c>
      <c r="L101" s="195">
        <f>SUM(L100)</f>
        <v>0</v>
      </c>
    </row>
    <row r="102" spans="1:12" ht="11.25">
      <c r="A102" s="179" t="s">
        <v>138</v>
      </c>
      <c r="B102" s="195"/>
      <c r="C102" s="195"/>
      <c r="D102" s="195"/>
      <c r="E102" s="195"/>
      <c r="F102" s="195"/>
      <c r="G102" s="197"/>
      <c r="H102" s="195"/>
      <c r="I102" s="195"/>
      <c r="J102" s="195"/>
      <c r="K102" s="195"/>
      <c r="L102" s="195"/>
    </row>
    <row r="103" spans="1:12" ht="11.25">
      <c r="A103" s="177" t="s">
        <v>139</v>
      </c>
      <c r="B103" s="195">
        <v>6000</v>
      </c>
      <c r="C103" s="195">
        <v>3300</v>
      </c>
      <c r="D103" s="195">
        <v>3300</v>
      </c>
      <c r="E103" s="195">
        <v>3456</v>
      </c>
      <c r="F103" s="195"/>
      <c r="G103" s="197"/>
      <c r="H103" s="195"/>
      <c r="I103" s="195"/>
      <c r="J103" s="195"/>
      <c r="K103" s="195"/>
      <c r="L103" s="195"/>
    </row>
    <row r="104" spans="1:12" ht="11.25">
      <c r="A104" s="183" t="s">
        <v>140</v>
      </c>
      <c r="B104" s="195">
        <v>3500</v>
      </c>
      <c r="C104" s="195">
        <v>3500</v>
      </c>
      <c r="D104" s="195">
        <v>3500</v>
      </c>
      <c r="E104" s="195"/>
      <c r="F104" s="195"/>
      <c r="G104" s="197"/>
      <c r="H104" s="195"/>
      <c r="I104" s="195"/>
      <c r="J104" s="195"/>
      <c r="K104" s="195"/>
      <c r="L104" s="195"/>
    </row>
    <row r="105" spans="1:12" ht="11.25">
      <c r="A105" s="184" t="s">
        <v>82</v>
      </c>
      <c r="B105" s="195">
        <f>SUM(B103:B104)</f>
        <v>9500</v>
      </c>
      <c r="C105" s="195">
        <f>SUM(C103:C104)</f>
        <v>6800</v>
      </c>
      <c r="D105" s="195">
        <f>SUM(D103:D104)</f>
        <v>6800</v>
      </c>
      <c r="E105" s="195">
        <f>SUM(E103:E104)</f>
        <v>3456</v>
      </c>
      <c r="F105" s="195"/>
      <c r="G105" s="197"/>
      <c r="H105" s="195"/>
      <c r="I105" s="195"/>
      <c r="J105" s="195"/>
      <c r="K105" s="195"/>
      <c r="L105" s="195"/>
    </row>
    <row r="106" spans="1:12" ht="11.25">
      <c r="A106" s="179" t="s">
        <v>142</v>
      </c>
      <c r="B106" s="195"/>
      <c r="C106" s="195"/>
      <c r="D106" s="195"/>
      <c r="E106" s="195"/>
      <c r="F106" s="195"/>
      <c r="G106" s="197"/>
      <c r="H106" s="195"/>
      <c r="I106" s="195"/>
      <c r="J106" s="195"/>
      <c r="K106" s="195"/>
      <c r="L106" s="195"/>
    </row>
    <row r="107" spans="1:12" ht="11.25">
      <c r="A107" s="183"/>
      <c r="B107" s="195"/>
      <c r="C107" s="195"/>
      <c r="D107" s="195"/>
      <c r="E107" s="195"/>
      <c r="F107" s="195"/>
      <c r="G107" s="197"/>
      <c r="H107" s="195"/>
      <c r="I107" s="195"/>
      <c r="J107" s="195"/>
      <c r="K107" s="195"/>
      <c r="L107" s="195"/>
    </row>
    <row r="108" spans="1:12" ht="11.25">
      <c r="A108" s="177" t="s">
        <v>143</v>
      </c>
      <c r="B108" s="195">
        <v>80000</v>
      </c>
      <c r="C108" s="195">
        <v>80000</v>
      </c>
      <c r="D108" s="195">
        <v>80000</v>
      </c>
      <c r="E108" s="195">
        <v>137044</v>
      </c>
      <c r="F108" s="195"/>
      <c r="G108" s="197"/>
      <c r="H108" s="195"/>
      <c r="I108" s="195"/>
      <c r="J108" s="195"/>
      <c r="K108" s="195"/>
      <c r="L108" s="195"/>
    </row>
    <row r="109" spans="1:12" ht="11.25">
      <c r="A109" s="184" t="s">
        <v>82</v>
      </c>
      <c r="B109" s="195">
        <f>SUM(B107:B108)</f>
        <v>80000</v>
      </c>
      <c r="C109" s="195">
        <f>SUM(C107:C108)</f>
        <v>80000</v>
      </c>
      <c r="D109" s="195">
        <f>SUM(D107:D108)</f>
        <v>80000</v>
      </c>
      <c r="E109" s="195">
        <f>SUM(E107:E108)</f>
        <v>137044</v>
      </c>
      <c r="F109" s="195"/>
      <c r="G109" s="197"/>
      <c r="H109" s="195"/>
      <c r="I109" s="195"/>
      <c r="J109" s="195"/>
      <c r="K109" s="195"/>
      <c r="L109" s="195"/>
    </row>
    <row r="110" spans="1:12" ht="11.25">
      <c r="A110" s="179" t="s">
        <v>144</v>
      </c>
      <c r="B110" s="185"/>
      <c r="C110" s="185"/>
      <c r="D110" s="185"/>
      <c r="E110" s="185"/>
      <c r="F110" s="185"/>
      <c r="G110" s="197"/>
      <c r="H110" s="195"/>
      <c r="I110" s="195"/>
      <c r="J110" s="195"/>
      <c r="K110" s="195"/>
      <c r="L110" s="195"/>
    </row>
    <row r="111" spans="1:12" ht="11.25">
      <c r="A111" s="177" t="s">
        <v>171</v>
      </c>
      <c r="B111" s="185">
        <v>1569823</v>
      </c>
      <c r="C111" s="185">
        <v>1569823</v>
      </c>
      <c r="D111" s="185">
        <v>1569823</v>
      </c>
      <c r="E111" s="185">
        <v>1569823</v>
      </c>
      <c r="F111" s="185"/>
      <c r="G111" s="197"/>
      <c r="H111" s="195"/>
      <c r="I111" s="195"/>
      <c r="J111" s="195"/>
      <c r="K111" s="195"/>
      <c r="L111" s="195"/>
    </row>
    <row r="112" spans="1:12" ht="11.25">
      <c r="A112" s="181" t="s">
        <v>82</v>
      </c>
      <c r="B112" s="186">
        <f>SUM(B111:B111)</f>
        <v>1569823</v>
      </c>
      <c r="C112" s="186">
        <f>SUM(C111:C111)</f>
        <v>1569823</v>
      </c>
      <c r="D112" s="186">
        <f>SUM(D111:D111)</f>
        <v>1569823</v>
      </c>
      <c r="E112" s="186">
        <f>SUM(E111:E111)</f>
        <v>1569823</v>
      </c>
      <c r="F112" s="186">
        <f>SUM(F111:F111)</f>
        <v>0</v>
      </c>
      <c r="G112" s="197"/>
      <c r="H112" s="195"/>
      <c r="I112" s="195"/>
      <c r="J112" s="195"/>
      <c r="K112" s="195"/>
      <c r="L112" s="195"/>
    </row>
    <row r="113" spans="1:12" ht="11.25">
      <c r="A113" s="181" t="s">
        <v>145</v>
      </c>
      <c r="B113" s="186">
        <f>B10+B79+B84+B98+B101+B105+B109+B112</f>
        <v>6402313</v>
      </c>
      <c r="C113" s="186">
        <f>C10+C79+C84+C98+C101+C105+C109+C112</f>
        <v>6410472</v>
      </c>
      <c r="D113" s="186">
        <f>D10+D79+D84+D98+D101+D105+D109+D112</f>
        <v>6410472</v>
      </c>
      <c r="E113" s="186">
        <f>E10+E79+E84+E98+E101+E105+E109+E112</f>
        <v>2375235</v>
      </c>
      <c r="F113" s="186">
        <f>F10+F79+F84+F98+F101+F105+F109+F112</f>
        <v>14232030</v>
      </c>
      <c r="G113" s="187" t="s">
        <v>82</v>
      </c>
      <c r="H113" s="186">
        <f>SUM(H10+H79+H98+H87+H101)</f>
        <v>6242313</v>
      </c>
      <c r="I113" s="186">
        <f>SUM(I10+I79+I98+I87+I101)</f>
        <v>6248491</v>
      </c>
      <c r="J113" s="186">
        <f>SUM(J10+J79+J98+J87+J101)</f>
        <v>6248491</v>
      </c>
      <c r="K113" s="186">
        <f>SUM(K10+K79+K98+K87+K101)</f>
        <v>1434988</v>
      </c>
      <c r="L113" s="186">
        <f>SUM(L10+L79+L98+L87+L101)</f>
        <v>17191547</v>
      </c>
    </row>
    <row r="114" spans="1:12" ht="11.25">
      <c r="A114" s="188" t="s">
        <v>183</v>
      </c>
      <c r="B114" s="195"/>
      <c r="C114" s="195"/>
      <c r="D114" s="195"/>
      <c r="E114" s="195"/>
      <c r="F114" s="195"/>
      <c r="G114" s="197"/>
      <c r="H114" s="195"/>
      <c r="I114" s="195"/>
      <c r="J114" s="195"/>
      <c r="K114" s="195"/>
      <c r="L114" s="195"/>
    </row>
    <row r="115" spans="1:12" ht="11.25">
      <c r="A115" s="179" t="s">
        <v>126</v>
      </c>
      <c r="B115" s="195"/>
      <c r="C115" s="195"/>
      <c r="D115" s="195"/>
      <c r="E115" s="195"/>
      <c r="F115" s="195"/>
      <c r="G115" s="179" t="s">
        <v>127</v>
      </c>
      <c r="H115" s="195"/>
      <c r="I115" s="195"/>
      <c r="J115" s="195"/>
      <c r="K115" s="195"/>
      <c r="L115" s="195"/>
    </row>
    <row r="116" spans="1:12" ht="11.25">
      <c r="A116" s="177"/>
      <c r="B116" s="195"/>
      <c r="C116" s="195"/>
      <c r="D116" s="195"/>
      <c r="E116" s="195"/>
      <c r="F116" s="195"/>
      <c r="G116" s="177"/>
      <c r="H116" s="195"/>
      <c r="I116" s="195"/>
      <c r="J116" s="195"/>
      <c r="K116" s="195"/>
      <c r="L116" s="195"/>
    </row>
    <row r="117" spans="1:12" ht="11.25">
      <c r="A117" s="181" t="s">
        <v>82</v>
      </c>
      <c r="B117" s="195">
        <f>SUM(B116:B116)</f>
        <v>0</v>
      </c>
      <c r="C117" s="195">
        <f>SUM(C116:C116)</f>
        <v>0</v>
      </c>
      <c r="D117" s="195"/>
      <c r="E117" s="195"/>
      <c r="F117" s="195"/>
      <c r="G117" s="181" t="s">
        <v>82</v>
      </c>
      <c r="H117" s="195">
        <f>SUM(H116:H116)</f>
        <v>0</v>
      </c>
      <c r="I117" s="195">
        <f>SUM(I116:I116)</f>
        <v>0</v>
      </c>
      <c r="J117" s="195"/>
      <c r="K117" s="195"/>
      <c r="L117" s="195"/>
    </row>
    <row r="118" spans="1:12" ht="11.25">
      <c r="A118" s="179" t="s">
        <v>42</v>
      </c>
      <c r="B118" s="195"/>
      <c r="C118" s="195"/>
      <c r="D118" s="195"/>
      <c r="E118" s="195"/>
      <c r="F118" s="195"/>
      <c r="G118" s="254" t="s">
        <v>43</v>
      </c>
      <c r="H118" s="195"/>
      <c r="I118" s="195"/>
      <c r="J118" s="195"/>
      <c r="K118" s="195"/>
      <c r="L118" s="195"/>
    </row>
    <row r="119" spans="1:12" ht="11.25">
      <c r="A119" s="199" t="s">
        <v>184</v>
      </c>
      <c r="B119" s="195"/>
      <c r="C119" s="195"/>
      <c r="D119" s="195"/>
      <c r="E119" s="195"/>
      <c r="F119" s="195"/>
      <c r="G119" s="199" t="s">
        <v>184</v>
      </c>
      <c r="H119" s="195">
        <v>60000</v>
      </c>
      <c r="I119" s="195">
        <v>60000</v>
      </c>
      <c r="J119" s="195">
        <v>60000</v>
      </c>
      <c r="K119" s="195"/>
      <c r="L119" s="195">
        <v>60000</v>
      </c>
    </row>
    <row r="120" spans="1:12" ht="11.25">
      <c r="A120" s="177" t="s">
        <v>172</v>
      </c>
      <c r="B120" s="195"/>
      <c r="C120" s="195"/>
      <c r="D120" s="195"/>
      <c r="E120" s="195"/>
      <c r="F120" s="195"/>
      <c r="G120" s="192" t="s">
        <v>172</v>
      </c>
      <c r="H120" s="195"/>
      <c r="I120" s="195"/>
      <c r="J120" s="195"/>
      <c r="K120" s="195"/>
      <c r="L120" s="195"/>
    </row>
    <row r="121" spans="1:12" ht="11.25">
      <c r="A121" s="197" t="s">
        <v>185</v>
      </c>
      <c r="B121" s="195"/>
      <c r="C121" s="195"/>
      <c r="D121" s="195"/>
      <c r="E121" s="195"/>
      <c r="F121" s="195"/>
      <c r="G121" s="197" t="s">
        <v>185</v>
      </c>
      <c r="H121" s="195"/>
      <c r="I121" s="195"/>
      <c r="J121" s="195"/>
      <c r="K121" s="195"/>
      <c r="L121" s="195"/>
    </row>
    <row r="122" spans="1:12" ht="11.25">
      <c r="A122" s="197" t="s">
        <v>186</v>
      </c>
      <c r="B122" s="195"/>
      <c r="C122" s="195"/>
      <c r="D122" s="195"/>
      <c r="E122" s="195"/>
      <c r="F122" s="195"/>
      <c r="G122" s="197" t="s">
        <v>186</v>
      </c>
      <c r="H122" s="195">
        <v>100000</v>
      </c>
      <c r="I122" s="195">
        <v>100000</v>
      </c>
      <c r="J122" s="195">
        <v>100000</v>
      </c>
      <c r="K122" s="195">
        <f>198+632+4999</f>
        <v>5829</v>
      </c>
      <c r="L122" s="195">
        <v>100000</v>
      </c>
    </row>
    <row r="123" spans="1:12" ht="11.25">
      <c r="A123" s="197" t="s">
        <v>263</v>
      </c>
      <c r="B123" s="195"/>
      <c r="C123" s="195"/>
      <c r="D123" s="195"/>
      <c r="E123" s="195"/>
      <c r="F123" s="195"/>
      <c r="G123" s="197" t="s">
        <v>263</v>
      </c>
      <c r="H123" s="195"/>
      <c r="I123" s="195"/>
      <c r="J123" s="195"/>
      <c r="K123" s="195"/>
      <c r="L123" s="195"/>
    </row>
    <row r="124" spans="1:12" ht="11.25">
      <c r="A124" s="197"/>
      <c r="B124" s="195"/>
      <c r="C124" s="195"/>
      <c r="D124" s="195"/>
      <c r="E124" s="195"/>
      <c r="F124" s="195"/>
      <c r="G124" s="197" t="s">
        <v>269</v>
      </c>
      <c r="H124" s="195"/>
      <c r="I124" s="195">
        <v>1981</v>
      </c>
      <c r="J124" s="195">
        <v>1981</v>
      </c>
      <c r="K124" s="195">
        <v>1981</v>
      </c>
      <c r="L124" s="195"/>
    </row>
    <row r="125" spans="1:12" ht="11.25">
      <c r="A125" s="197"/>
      <c r="B125" s="195"/>
      <c r="C125" s="195"/>
      <c r="D125" s="195"/>
      <c r="E125" s="195"/>
      <c r="F125" s="195"/>
      <c r="G125" s="197"/>
      <c r="H125" s="195"/>
      <c r="I125" s="195"/>
      <c r="J125" s="195"/>
      <c r="K125" s="195"/>
      <c r="L125" s="195"/>
    </row>
    <row r="126" spans="1:12" ht="11.25">
      <c r="A126" s="181" t="s">
        <v>82</v>
      </c>
      <c r="B126" s="195">
        <f>SUM(B119:B125)</f>
        <v>0</v>
      </c>
      <c r="C126" s="195">
        <f>SUM(C119:C125)</f>
        <v>0</v>
      </c>
      <c r="D126" s="195">
        <f>SUM(D119:D125)</f>
        <v>0</v>
      </c>
      <c r="E126" s="195">
        <f>SUM(E119:E125)</f>
        <v>0</v>
      </c>
      <c r="F126" s="195">
        <f>SUM(F119:F125)</f>
        <v>0</v>
      </c>
      <c r="G126" s="181"/>
      <c r="H126" s="195"/>
      <c r="I126" s="195"/>
      <c r="J126" s="195"/>
      <c r="K126" s="195"/>
      <c r="L126" s="195"/>
    </row>
    <row r="127" spans="1:12" ht="11.25">
      <c r="A127" s="181" t="s">
        <v>146</v>
      </c>
      <c r="B127" s="186">
        <f>B126+B117</f>
        <v>0</v>
      </c>
      <c r="C127" s="186">
        <f>C126+C117</f>
        <v>0</v>
      </c>
      <c r="D127" s="186">
        <f>D126+D117</f>
        <v>0</v>
      </c>
      <c r="E127" s="186">
        <f>E126+E117</f>
        <v>0</v>
      </c>
      <c r="F127" s="186">
        <f>F126+F117</f>
        <v>0</v>
      </c>
      <c r="G127" s="181" t="s">
        <v>82</v>
      </c>
      <c r="H127" s="195">
        <f>SUM(H119:H126)</f>
        <v>160000</v>
      </c>
      <c r="I127" s="195">
        <f>SUM(I119:I126)</f>
        <v>161981</v>
      </c>
      <c r="J127" s="195">
        <f>SUM(J119:J126)</f>
        <v>161981</v>
      </c>
      <c r="K127" s="195">
        <f>SUM(K119:K126)</f>
        <v>7810</v>
      </c>
      <c r="L127" s="195">
        <f>SUM(L119:L126)</f>
        <v>160000</v>
      </c>
    </row>
    <row r="128" spans="1:12" ht="11.25">
      <c r="A128" s="181" t="s">
        <v>0</v>
      </c>
      <c r="B128" s="186">
        <f>B127-H127</f>
        <v>-160000</v>
      </c>
      <c r="C128" s="186">
        <f>C127-I127</f>
        <v>-161981</v>
      </c>
      <c r="D128" s="186">
        <f>D127-J127</f>
        <v>-161981</v>
      </c>
      <c r="E128" s="186">
        <f>E127-K127</f>
        <v>-7810</v>
      </c>
      <c r="F128" s="186">
        <f>F127-L127</f>
        <v>-160000</v>
      </c>
      <c r="G128" s="189"/>
      <c r="H128" s="185"/>
      <c r="I128" s="185"/>
      <c r="J128" s="185"/>
      <c r="K128" s="185"/>
      <c r="L128" s="185"/>
    </row>
    <row r="129" spans="1:12" ht="11.25">
      <c r="A129" s="181" t="s">
        <v>145</v>
      </c>
      <c r="B129" s="186">
        <f>B113+B127</f>
        <v>6402313</v>
      </c>
      <c r="C129" s="186">
        <f>C113+C127</f>
        <v>6410472</v>
      </c>
      <c r="D129" s="186">
        <f>D113+D127</f>
        <v>6410472</v>
      </c>
      <c r="E129" s="186">
        <f>E113+E127</f>
        <v>2375235</v>
      </c>
      <c r="F129" s="186">
        <f>F113+F127</f>
        <v>14232030</v>
      </c>
      <c r="G129" s="181" t="s">
        <v>145</v>
      </c>
      <c r="H129" s="186">
        <f>H113+H127</f>
        <v>6402313</v>
      </c>
      <c r="I129" s="186">
        <f>I113+I127</f>
        <v>6410472</v>
      </c>
      <c r="J129" s="186">
        <f>J113+J127</f>
        <v>6410472</v>
      </c>
      <c r="K129" s="186">
        <f>K113+K127</f>
        <v>1442798</v>
      </c>
      <c r="L129" s="186">
        <f>L113+L127</f>
        <v>17351547</v>
      </c>
    </row>
    <row r="130" spans="1:12" ht="11.25">
      <c r="A130" s="189" t="s">
        <v>29</v>
      </c>
      <c r="B130" s="190">
        <f>B129-H129</f>
        <v>0</v>
      </c>
      <c r="C130" s="190">
        <f>C129-I129</f>
        <v>0</v>
      </c>
      <c r="D130" s="190"/>
      <c r="E130" s="190"/>
      <c r="F130" s="190">
        <f>F129-L129</f>
        <v>-3119517</v>
      </c>
      <c r="G130" s="189"/>
      <c r="H130" s="185"/>
      <c r="I130" s="185"/>
      <c r="J130" s="185"/>
      <c r="K130" s="185"/>
      <c r="L130" s="185"/>
    </row>
    <row r="131" spans="1:12" ht="11.25">
      <c r="A131" s="179" t="s">
        <v>1</v>
      </c>
      <c r="B131" s="191"/>
      <c r="C131" s="191"/>
      <c r="D131" s="191"/>
      <c r="E131" s="191"/>
      <c r="F131" s="191"/>
      <c r="G131" s="179" t="s">
        <v>1</v>
      </c>
      <c r="H131" s="185"/>
      <c r="I131" s="185"/>
      <c r="J131" s="185"/>
      <c r="K131" s="185"/>
      <c r="L131" s="185"/>
    </row>
    <row r="132" spans="1:12" ht="11.25">
      <c r="A132" s="192"/>
      <c r="B132" s="191"/>
      <c r="C132" s="191"/>
      <c r="D132" s="191"/>
      <c r="E132" s="191"/>
      <c r="F132" s="191"/>
      <c r="G132" s="192" t="s">
        <v>179</v>
      </c>
      <c r="H132" s="185"/>
      <c r="I132" s="185"/>
      <c r="J132" s="185"/>
      <c r="K132" s="185"/>
      <c r="L132" s="185"/>
    </row>
    <row r="133" spans="1:12" ht="11.25">
      <c r="A133" s="183"/>
      <c r="B133" s="185"/>
      <c r="C133" s="185"/>
      <c r="D133" s="185"/>
      <c r="E133" s="185"/>
      <c r="F133" s="185"/>
      <c r="G133" s="192" t="s">
        <v>190</v>
      </c>
      <c r="H133" s="185"/>
      <c r="I133" s="185"/>
      <c r="J133" s="185"/>
      <c r="K133" s="185"/>
      <c r="L133" s="185"/>
    </row>
    <row r="134" spans="1:12" ht="11.25">
      <c r="A134" s="177" t="s">
        <v>64</v>
      </c>
      <c r="B134" s="185"/>
      <c r="C134" s="185"/>
      <c r="D134" s="185"/>
      <c r="E134" s="185">
        <v>700396</v>
      </c>
      <c r="F134" s="185"/>
      <c r="G134" s="177" t="s">
        <v>189</v>
      </c>
      <c r="H134" s="185"/>
      <c r="I134" s="185"/>
      <c r="J134" s="185"/>
      <c r="K134" s="185"/>
      <c r="L134" s="185"/>
    </row>
    <row r="135" spans="1:12" ht="11.25">
      <c r="A135" s="177"/>
      <c r="B135" s="195"/>
      <c r="C135" s="195"/>
      <c r="D135" s="195"/>
      <c r="E135" s="195"/>
      <c r="F135" s="195"/>
      <c r="G135" s="177"/>
      <c r="H135" s="185"/>
      <c r="I135" s="185"/>
      <c r="J135" s="185"/>
      <c r="K135" s="185"/>
      <c r="L135" s="185"/>
    </row>
    <row r="136" spans="1:12" ht="11.25">
      <c r="A136" s="177" t="s">
        <v>82</v>
      </c>
      <c r="B136" s="185">
        <f>SUM(B133:B135)</f>
        <v>0</v>
      </c>
      <c r="C136" s="185">
        <f>SUM(C133:C135)</f>
        <v>0</v>
      </c>
      <c r="D136" s="185">
        <f>SUM(D133:D135)</f>
        <v>0</v>
      </c>
      <c r="E136" s="185">
        <f>SUM(E133:E135)</f>
        <v>700396</v>
      </c>
      <c r="F136" s="185">
        <f>SUM(F133:F135)</f>
        <v>0</v>
      </c>
      <c r="G136" s="177" t="s">
        <v>82</v>
      </c>
      <c r="H136" s="185">
        <f>SUM(H132:H135)</f>
        <v>0</v>
      </c>
      <c r="I136" s="185">
        <f>SUM(I132:I135)</f>
        <v>0</v>
      </c>
      <c r="J136" s="185">
        <f>SUM(J132:J135)</f>
        <v>0</v>
      </c>
      <c r="K136" s="185">
        <f>SUM(K132:K135)</f>
        <v>0</v>
      </c>
      <c r="L136" s="185">
        <f>SUM(L132:L135)</f>
        <v>0</v>
      </c>
    </row>
    <row r="137" spans="1:12" ht="11.25">
      <c r="A137" s="181" t="s">
        <v>2</v>
      </c>
      <c r="B137" s="186">
        <f>B129+B136</f>
        <v>6402313</v>
      </c>
      <c r="C137" s="186">
        <f>C129+C136</f>
        <v>6410472</v>
      </c>
      <c r="D137" s="186">
        <f>D129+D136</f>
        <v>6410472</v>
      </c>
      <c r="E137" s="186">
        <f>E129+E136</f>
        <v>3075631</v>
      </c>
      <c r="F137" s="186">
        <f>F129+F136</f>
        <v>14232030</v>
      </c>
      <c r="G137" s="181" t="s">
        <v>2</v>
      </c>
      <c r="H137" s="186">
        <f>H136+H129</f>
        <v>6402313</v>
      </c>
      <c r="I137" s="186">
        <f>I136+I129</f>
        <v>6410472</v>
      </c>
      <c r="J137" s="186">
        <f>J136+J129</f>
        <v>6410472</v>
      </c>
      <c r="K137" s="186">
        <f>K136+K129</f>
        <v>1442798</v>
      </c>
      <c r="L137" s="186">
        <f>L136+L129</f>
        <v>17351547</v>
      </c>
    </row>
    <row r="138" spans="1:12" ht="11.25">
      <c r="A138" s="180" t="s">
        <v>3</v>
      </c>
      <c r="B138" s="185">
        <f>B137-H137</f>
        <v>0</v>
      </c>
      <c r="C138" s="185">
        <f>C137-I137</f>
        <v>0</v>
      </c>
      <c r="D138" s="185">
        <f>D137-J137</f>
        <v>0</v>
      </c>
      <c r="E138" s="185">
        <f>E137-K137</f>
        <v>1632833</v>
      </c>
      <c r="F138" s="185">
        <f>F137-L137</f>
        <v>-3119517</v>
      </c>
      <c r="G138" s="177"/>
      <c r="H138" s="185"/>
      <c r="I138" s="185"/>
      <c r="J138" s="185"/>
      <c r="K138" s="185"/>
      <c r="L138" s="185"/>
    </row>
    <row r="139" spans="1:7" ht="11.25">
      <c r="A139" s="205"/>
      <c r="G139" s="204"/>
    </row>
    <row r="140" ht="11.25">
      <c r="A140" s="205"/>
    </row>
  </sheetData>
  <sheetProtection/>
  <printOptions/>
  <pageMargins left="0.7" right="0.7" top="0.75" bottom="0.75" header="0.3" footer="0.3"/>
  <pageSetup horizontalDpi="600" verticalDpi="600" orientation="landscape" paperSize="8" scale="70" r:id="rId3"/>
  <headerFooter>
    <oddHeader>&amp;C&amp;"Arial,Félkövér"&amp;16Mohács Város Önkormányzata 2020. évi 
felújítási és felhalmozási költségvetése&amp;R9.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zoomScale="75" zoomScaleNormal="75" workbookViewId="0" topLeftCell="A32">
      <selection activeCell="F16" sqref="F16"/>
    </sheetView>
  </sheetViews>
  <sheetFormatPr defaultColWidth="9.140625" defaultRowHeight="12.75"/>
  <cols>
    <col min="1" max="1" width="54.140625" style="282" customWidth="1"/>
    <col min="2" max="2" width="17.28125" style="283" bestFit="1" customWidth="1"/>
    <col min="3" max="3" width="13.8515625" style="283" bestFit="1" customWidth="1"/>
    <col min="4" max="4" width="14.28125" style="283" customWidth="1"/>
    <col min="5" max="5" width="12.140625" style="283" bestFit="1" customWidth="1"/>
    <col min="6" max="6" width="15.7109375" style="283" customWidth="1"/>
    <col min="7" max="7" width="53.57421875" style="282" customWidth="1"/>
    <col min="8" max="8" width="17.28125" style="284" bestFit="1" customWidth="1"/>
    <col min="9" max="9" width="13.8515625" style="284" bestFit="1" customWidth="1"/>
    <col min="10" max="10" width="17.28125" style="284" customWidth="1"/>
    <col min="11" max="11" width="12.140625" style="284" bestFit="1" customWidth="1"/>
    <col min="12" max="12" width="15.421875" style="284" customWidth="1"/>
    <col min="13" max="16384" width="9.140625" style="272" customWidth="1"/>
  </cols>
  <sheetData>
    <row r="1" spans="1:12" s="268" customFormat="1" ht="37.5" customHeight="1">
      <c r="A1" s="206" t="s">
        <v>83</v>
      </c>
      <c r="B1" s="207" t="str">
        <f>'Üres mintatábla'!B3</f>
        <v>2020. évi eredeti</v>
      </c>
      <c r="C1" s="207" t="str">
        <f>'Üres mintatábla'!C3</f>
        <v>I. pótktgv</v>
      </c>
      <c r="D1" s="207" t="str">
        <f>'Üres mintatábla'!D3</f>
        <v>II. pótktgv</v>
      </c>
      <c r="E1" s="207" t="str">
        <f>'Üres mintatábla'!E3</f>
        <v>I. félévi teljesítés</v>
      </c>
      <c r="F1" s="207" t="s">
        <v>124</v>
      </c>
      <c r="G1" s="206" t="s">
        <v>84</v>
      </c>
      <c r="H1" s="207" t="str">
        <f>'Üres mintatábla'!B3</f>
        <v>2020. évi eredeti</v>
      </c>
      <c r="I1" s="207" t="str">
        <f>'Üres mintatábla'!C3</f>
        <v>I. pótktgv</v>
      </c>
      <c r="J1" s="207" t="str">
        <f>'Üres mintatábla'!D3</f>
        <v>II. pótktgv</v>
      </c>
      <c r="K1" s="207" t="str">
        <f>'Üres mintatábla'!E3</f>
        <v>I. félévi teljesítés</v>
      </c>
      <c r="L1" s="207" t="s">
        <v>124</v>
      </c>
    </row>
    <row r="2" spans="1:12" ht="15" customHeight="1">
      <c r="A2" s="269" t="s">
        <v>42</v>
      </c>
      <c r="B2" s="270"/>
      <c r="C2" s="270"/>
      <c r="D2" s="270"/>
      <c r="E2" s="270"/>
      <c r="F2" s="270"/>
      <c r="G2" s="269" t="s">
        <v>43</v>
      </c>
      <c r="H2" s="271"/>
      <c r="I2" s="271"/>
      <c r="J2" s="271"/>
      <c r="K2" s="271"/>
      <c r="L2" s="271"/>
    </row>
    <row r="3" spans="1:12" ht="15" customHeight="1">
      <c r="A3" s="273"/>
      <c r="B3" s="273"/>
      <c r="C3" s="273"/>
      <c r="D3" s="273"/>
      <c r="E3" s="273"/>
      <c r="F3" s="171"/>
      <c r="G3" s="269"/>
      <c r="H3" s="271"/>
      <c r="I3" s="271"/>
      <c r="J3" s="271"/>
      <c r="K3" s="271"/>
      <c r="L3" s="271"/>
    </row>
    <row r="4" spans="1:12" ht="12.75">
      <c r="A4" s="274" t="s">
        <v>202</v>
      </c>
      <c r="B4" s="275">
        <v>0</v>
      </c>
      <c r="C4" s="275">
        <v>0</v>
      </c>
      <c r="D4" s="275">
        <v>0</v>
      </c>
      <c r="E4" s="275">
        <v>0</v>
      </c>
      <c r="F4" s="275">
        <v>800000</v>
      </c>
      <c r="G4" s="274" t="s">
        <v>202</v>
      </c>
      <c r="H4" s="275">
        <v>44417</v>
      </c>
      <c r="I4" s="275">
        <v>44417</v>
      </c>
      <c r="J4" s="275">
        <v>44417</v>
      </c>
      <c r="K4" s="275">
        <v>40422</v>
      </c>
      <c r="L4" s="275">
        <v>800000</v>
      </c>
    </row>
    <row r="5" spans="1:12" ht="12.75">
      <c r="A5" s="274" t="s">
        <v>203</v>
      </c>
      <c r="B5" s="275">
        <v>0</v>
      </c>
      <c r="C5" s="275">
        <v>0</v>
      </c>
      <c r="D5" s="275">
        <v>0</v>
      </c>
      <c r="E5" s="275">
        <v>0</v>
      </c>
      <c r="F5" s="275">
        <v>195000</v>
      </c>
      <c r="G5" s="274" t="s">
        <v>203</v>
      </c>
      <c r="H5" s="275">
        <v>54654</v>
      </c>
      <c r="I5" s="275">
        <v>58354</v>
      </c>
      <c r="J5" s="275">
        <v>58354</v>
      </c>
      <c r="K5" s="275">
        <v>70953</v>
      </c>
      <c r="L5" s="275">
        <v>290165</v>
      </c>
    </row>
    <row r="6" spans="1:12" ht="12.75">
      <c r="A6" s="274" t="s">
        <v>204</v>
      </c>
      <c r="B6" s="275">
        <v>450000</v>
      </c>
      <c r="C6" s="275">
        <v>450000</v>
      </c>
      <c r="D6" s="275">
        <v>450000</v>
      </c>
      <c r="E6" s="275">
        <v>0</v>
      </c>
      <c r="F6" s="275">
        <v>450000</v>
      </c>
      <c r="G6" s="274" t="s">
        <v>204</v>
      </c>
      <c r="H6" s="275">
        <v>15000</v>
      </c>
      <c r="I6" s="275">
        <v>15000</v>
      </c>
      <c r="J6" s="275">
        <v>15000</v>
      </c>
      <c r="K6" s="275">
        <v>0</v>
      </c>
      <c r="L6" s="275">
        <v>450000</v>
      </c>
    </row>
    <row r="7" spans="1:12" ht="25.5">
      <c r="A7" s="276" t="s">
        <v>205</v>
      </c>
      <c r="B7" s="275">
        <v>57400</v>
      </c>
      <c r="C7" s="275">
        <v>57400</v>
      </c>
      <c r="D7" s="275">
        <v>57400</v>
      </c>
      <c r="E7" s="275">
        <v>0</v>
      </c>
      <c r="F7" s="275">
        <v>57400</v>
      </c>
      <c r="G7" s="276" t="s">
        <v>205</v>
      </c>
      <c r="H7" s="275">
        <v>4266</v>
      </c>
      <c r="I7" s="275">
        <v>4266</v>
      </c>
      <c r="J7" s="275">
        <v>4266</v>
      </c>
      <c r="K7" s="275">
        <v>198</v>
      </c>
      <c r="L7" s="275">
        <v>57400</v>
      </c>
    </row>
    <row r="8" spans="1:12" ht="12.75">
      <c r="A8" s="276" t="s">
        <v>206</v>
      </c>
      <c r="B8" s="275">
        <v>97022</v>
      </c>
      <c r="C8" s="275">
        <v>97022</v>
      </c>
      <c r="D8" s="275">
        <v>97022</v>
      </c>
      <c r="E8" s="275">
        <v>0</v>
      </c>
      <c r="F8" s="275">
        <v>649993</v>
      </c>
      <c r="G8" s="276" t="s">
        <v>206</v>
      </c>
      <c r="H8" s="275">
        <v>0</v>
      </c>
      <c r="I8" s="275">
        <v>0</v>
      </c>
      <c r="J8" s="275">
        <v>0</v>
      </c>
      <c r="K8" s="275">
        <v>0</v>
      </c>
      <c r="L8" s="275">
        <v>679889</v>
      </c>
    </row>
    <row r="9" spans="1:12" ht="25.5">
      <c r="A9" s="277" t="s">
        <v>207</v>
      </c>
      <c r="B9" s="275">
        <v>0</v>
      </c>
      <c r="C9" s="275">
        <v>0</v>
      </c>
      <c r="D9" s="275">
        <v>0</v>
      </c>
      <c r="E9" s="275">
        <v>0</v>
      </c>
      <c r="F9" s="275">
        <v>849000</v>
      </c>
      <c r="G9" s="277" t="s">
        <v>207</v>
      </c>
      <c r="H9" s="275">
        <v>257707</v>
      </c>
      <c r="I9" s="275">
        <v>279208</v>
      </c>
      <c r="J9" s="275">
        <v>279208</v>
      </c>
      <c r="K9" s="275">
        <v>178988</v>
      </c>
      <c r="L9" s="275">
        <v>864272</v>
      </c>
    </row>
    <row r="10" spans="1:12" ht="51">
      <c r="A10" s="277" t="s">
        <v>208</v>
      </c>
      <c r="B10" s="275">
        <v>0</v>
      </c>
      <c r="C10" s="275">
        <v>0</v>
      </c>
      <c r="D10" s="275">
        <v>0</v>
      </c>
      <c r="E10" s="275">
        <v>0</v>
      </c>
      <c r="F10" s="275">
        <v>34406</v>
      </c>
      <c r="G10" s="277" t="s">
        <v>208</v>
      </c>
      <c r="H10" s="275">
        <v>180</v>
      </c>
      <c r="I10" s="275">
        <v>180</v>
      </c>
      <c r="J10" s="275">
        <v>180</v>
      </c>
      <c r="K10" s="275">
        <v>0</v>
      </c>
      <c r="L10" s="275">
        <v>34406</v>
      </c>
    </row>
    <row r="11" spans="1:12" ht="25.5">
      <c r="A11" s="277" t="s">
        <v>209</v>
      </c>
      <c r="B11" s="275">
        <v>243438</v>
      </c>
      <c r="C11" s="275">
        <v>243438</v>
      </c>
      <c r="D11" s="275">
        <v>243438</v>
      </c>
      <c r="E11" s="275">
        <v>0</v>
      </c>
      <c r="F11" s="275">
        <v>800000</v>
      </c>
      <c r="G11" s="277" t="s">
        <v>209</v>
      </c>
      <c r="H11" s="275">
        <v>243438</v>
      </c>
      <c r="I11" s="275">
        <v>243438</v>
      </c>
      <c r="J11" s="275">
        <v>243438</v>
      </c>
      <c r="K11" s="275">
        <v>200</v>
      </c>
      <c r="L11" s="275">
        <v>800000</v>
      </c>
    </row>
    <row r="12" spans="1:12" ht="25.5">
      <c r="A12" s="277" t="s">
        <v>210</v>
      </c>
      <c r="B12" s="275">
        <v>107464</v>
      </c>
      <c r="C12" s="275">
        <v>107464</v>
      </c>
      <c r="D12" s="275">
        <v>107464</v>
      </c>
      <c r="E12" s="275">
        <v>41256</v>
      </c>
      <c r="F12" s="275">
        <v>907464</v>
      </c>
      <c r="G12" s="277" t="s">
        <v>211</v>
      </c>
      <c r="H12" s="275">
        <v>403669</v>
      </c>
      <c r="I12" s="275">
        <v>513227</v>
      </c>
      <c r="J12" s="275">
        <v>513227</v>
      </c>
      <c r="K12" s="275">
        <v>230733</v>
      </c>
      <c r="L12" s="275">
        <v>907464</v>
      </c>
    </row>
    <row r="13" spans="1:12" ht="25.5">
      <c r="A13" s="277" t="s">
        <v>212</v>
      </c>
      <c r="B13" s="275">
        <v>0</v>
      </c>
      <c r="C13" s="275">
        <v>0</v>
      </c>
      <c r="D13" s="275">
        <v>0</v>
      </c>
      <c r="E13" s="275">
        <v>270</v>
      </c>
      <c r="F13" s="275">
        <v>300000</v>
      </c>
      <c r="G13" s="277" t="s">
        <v>212</v>
      </c>
      <c r="H13" s="275">
        <v>333406</v>
      </c>
      <c r="I13" s="275">
        <v>333406</v>
      </c>
      <c r="J13" s="275">
        <v>333406</v>
      </c>
      <c r="K13" s="275">
        <v>4849</v>
      </c>
      <c r="L13" s="275">
        <v>484074</v>
      </c>
    </row>
    <row r="14" spans="1:12" ht="25.5">
      <c r="A14" s="277" t="s">
        <v>213</v>
      </c>
      <c r="B14" s="275">
        <v>0</v>
      </c>
      <c r="C14" s="275">
        <v>0</v>
      </c>
      <c r="D14" s="275">
        <v>0</v>
      </c>
      <c r="E14" s="275">
        <v>0</v>
      </c>
      <c r="F14" s="275">
        <v>280125</v>
      </c>
      <c r="G14" s="277" t="s">
        <v>213</v>
      </c>
      <c r="H14" s="275">
        <v>21100</v>
      </c>
      <c r="I14" s="275">
        <v>21100</v>
      </c>
      <c r="J14" s="275">
        <v>21100</v>
      </c>
      <c r="K14" s="275">
        <v>20792</v>
      </c>
      <c r="L14" s="275">
        <v>280125</v>
      </c>
    </row>
    <row r="15" spans="1:12" ht="51">
      <c r="A15" s="277" t="s">
        <v>214</v>
      </c>
      <c r="B15" s="275">
        <v>0</v>
      </c>
      <c r="C15" s="275">
        <v>0</v>
      </c>
      <c r="D15" s="275">
        <v>0</v>
      </c>
      <c r="E15" s="275">
        <v>0</v>
      </c>
      <c r="F15" s="275">
        <v>249110</v>
      </c>
      <c r="G15" s="277" t="s">
        <v>214</v>
      </c>
      <c r="H15" s="275">
        <v>164618</v>
      </c>
      <c r="I15" s="275">
        <v>164618</v>
      </c>
      <c r="J15" s="275">
        <v>164618</v>
      </c>
      <c r="K15" s="275">
        <v>128089</v>
      </c>
      <c r="L15" s="275">
        <v>249110</v>
      </c>
    </row>
    <row r="16" spans="1:12" ht="25.5">
      <c r="A16" s="277" t="s">
        <v>215</v>
      </c>
      <c r="B16" s="275">
        <v>0</v>
      </c>
      <c r="C16" s="275">
        <v>0</v>
      </c>
      <c r="D16" s="275">
        <v>0</v>
      </c>
      <c r="E16" s="275">
        <v>0</v>
      </c>
      <c r="F16" s="275">
        <v>293500</v>
      </c>
      <c r="G16" s="277" t="s">
        <v>215</v>
      </c>
      <c r="H16" s="275">
        <v>12504</v>
      </c>
      <c r="I16" s="275">
        <v>12504</v>
      </c>
      <c r="J16" s="275">
        <v>12504</v>
      </c>
      <c r="K16" s="275">
        <v>0</v>
      </c>
      <c r="L16" s="275">
        <v>293500</v>
      </c>
    </row>
    <row r="17" spans="1:12" ht="25.5">
      <c r="A17" s="277" t="s">
        <v>216</v>
      </c>
      <c r="B17" s="275">
        <v>28308</v>
      </c>
      <c r="C17" s="275">
        <v>28308</v>
      </c>
      <c r="D17" s="275">
        <v>28308</v>
      </c>
      <c r="E17" s="275">
        <v>48417</v>
      </c>
      <c r="F17" s="275">
        <v>59757</v>
      </c>
      <c r="G17" s="277" t="s">
        <v>216</v>
      </c>
      <c r="H17" s="275">
        <v>28308</v>
      </c>
      <c r="I17" s="275">
        <v>28308</v>
      </c>
      <c r="J17" s="275">
        <v>28308</v>
      </c>
      <c r="K17" s="275">
        <v>495</v>
      </c>
      <c r="L17" s="275">
        <v>59757</v>
      </c>
    </row>
    <row r="18" spans="1:12" ht="25.5">
      <c r="A18" s="277" t="s">
        <v>217</v>
      </c>
      <c r="B18" s="275">
        <v>15924</v>
      </c>
      <c r="C18" s="275">
        <v>15924</v>
      </c>
      <c r="D18" s="275">
        <v>15924</v>
      </c>
      <c r="E18" s="275">
        <v>15924</v>
      </c>
      <c r="F18" s="275">
        <v>32604</v>
      </c>
      <c r="G18" s="277" t="s">
        <v>217</v>
      </c>
      <c r="H18" s="275">
        <v>39127</v>
      </c>
      <c r="I18" s="275">
        <v>39127</v>
      </c>
      <c r="J18" s="275">
        <v>39127</v>
      </c>
      <c r="K18" s="275">
        <v>18872</v>
      </c>
      <c r="L18" s="275">
        <v>40888</v>
      </c>
    </row>
    <row r="19" spans="1:12" ht="51">
      <c r="A19" s="277" t="s">
        <v>218</v>
      </c>
      <c r="B19" s="275">
        <v>28000</v>
      </c>
      <c r="C19" s="275">
        <v>28000</v>
      </c>
      <c r="D19" s="275">
        <v>28000</v>
      </c>
      <c r="E19" s="275">
        <v>53025</v>
      </c>
      <c r="F19" s="275">
        <v>60465</v>
      </c>
      <c r="G19" s="277" t="s">
        <v>218</v>
      </c>
      <c r="H19" s="275">
        <v>28000</v>
      </c>
      <c r="I19" s="275">
        <v>28000</v>
      </c>
      <c r="J19" s="275">
        <v>28000</v>
      </c>
      <c r="K19" s="275">
        <v>0</v>
      </c>
      <c r="L19" s="275">
        <v>60465</v>
      </c>
    </row>
    <row r="20" spans="1:12" ht="25.5">
      <c r="A20" s="277" t="s">
        <v>219</v>
      </c>
      <c r="B20" s="275">
        <v>53653</v>
      </c>
      <c r="C20" s="275">
        <v>53653</v>
      </c>
      <c r="D20" s="275">
        <v>53653</v>
      </c>
      <c r="E20" s="275">
        <v>51677</v>
      </c>
      <c r="F20" s="275">
        <v>117000</v>
      </c>
      <c r="G20" s="277" t="s">
        <v>219</v>
      </c>
      <c r="H20" s="275">
        <v>53653</v>
      </c>
      <c r="I20" s="275">
        <v>53653</v>
      </c>
      <c r="J20" s="275">
        <v>53653</v>
      </c>
      <c r="K20" s="275">
        <v>65054</v>
      </c>
      <c r="L20" s="275">
        <v>139049</v>
      </c>
    </row>
    <row r="21" spans="1:12" ht="25.5">
      <c r="A21" s="277" t="s">
        <v>220</v>
      </c>
      <c r="B21" s="275">
        <v>32381</v>
      </c>
      <c r="C21" s="275">
        <v>32381</v>
      </c>
      <c r="D21" s="275">
        <v>32381</v>
      </c>
      <c r="E21" s="275">
        <v>61940</v>
      </c>
      <c r="F21" s="275">
        <v>64225</v>
      </c>
      <c r="G21" s="277" t="s">
        <v>220</v>
      </c>
      <c r="H21" s="275">
        <v>32381</v>
      </c>
      <c r="I21" s="275">
        <v>32381</v>
      </c>
      <c r="J21" s="275">
        <v>32381</v>
      </c>
      <c r="K21" s="275">
        <v>511</v>
      </c>
      <c r="L21" s="275">
        <v>68096</v>
      </c>
    </row>
    <row r="22" spans="1:12" ht="38.25">
      <c r="A22" s="277" t="s">
        <v>221</v>
      </c>
      <c r="B22" s="275">
        <v>38970</v>
      </c>
      <c r="C22" s="275">
        <v>38970</v>
      </c>
      <c r="D22" s="275">
        <v>38970</v>
      </c>
      <c r="E22" s="275">
        <v>37142</v>
      </c>
      <c r="F22" s="275">
        <v>83140</v>
      </c>
      <c r="G22" s="277" t="s">
        <v>221</v>
      </c>
      <c r="H22" s="275">
        <v>38970</v>
      </c>
      <c r="I22" s="275">
        <v>38970</v>
      </c>
      <c r="J22" s="275">
        <v>38970</v>
      </c>
      <c r="K22" s="275">
        <v>381</v>
      </c>
      <c r="L22" s="275">
        <v>95530</v>
      </c>
    </row>
    <row r="23" spans="1:12" ht="38.25">
      <c r="A23" s="277" t="s">
        <v>222</v>
      </c>
      <c r="B23" s="275">
        <v>37817</v>
      </c>
      <c r="C23" s="275">
        <v>37817</v>
      </c>
      <c r="D23" s="275">
        <v>37817</v>
      </c>
      <c r="E23" s="275">
        <v>34364</v>
      </c>
      <c r="F23" s="275">
        <v>65260</v>
      </c>
      <c r="G23" s="277" t="s">
        <v>222</v>
      </c>
      <c r="H23" s="275">
        <v>37817</v>
      </c>
      <c r="I23" s="275">
        <v>37817</v>
      </c>
      <c r="J23" s="275">
        <v>37817</v>
      </c>
      <c r="K23" s="275">
        <v>461</v>
      </c>
      <c r="L23" s="275">
        <v>80134</v>
      </c>
    </row>
    <row r="24" spans="1:12" ht="25.5">
      <c r="A24" s="277" t="s">
        <v>223</v>
      </c>
      <c r="B24" s="275">
        <v>19596</v>
      </c>
      <c r="C24" s="275">
        <v>19596</v>
      </c>
      <c r="D24" s="275">
        <v>19596</v>
      </c>
      <c r="E24" s="275">
        <v>18510</v>
      </c>
      <c r="F24" s="275">
        <v>21120</v>
      </c>
      <c r="G24" s="277" t="s">
        <v>223</v>
      </c>
      <c r="H24" s="275">
        <v>24164</v>
      </c>
      <c r="I24" s="275">
        <v>24164</v>
      </c>
      <c r="J24" s="275">
        <v>24164</v>
      </c>
      <c r="K24" s="275">
        <v>102</v>
      </c>
      <c r="L24" s="275">
        <v>25249</v>
      </c>
    </row>
    <row r="25" spans="1:12" ht="25.5">
      <c r="A25" s="277" t="s">
        <v>224</v>
      </c>
      <c r="B25" s="275">
        <v>25609</v>
      </c>
      <c r="C25" s="275">
        <v>25609</v>
      </c>
      <c r="D25" s="275">
        <v>25609</v>
      </c>
      <c r="E25" s="275">
        <v>37528</v>
      </c>
      <c r="F25" s="275">
        <v>49725</v>
      </c>
      <c r="G25" s="277" t="s">
        <v>224</v>
      </c>
      <c r="H25" s="275">
        <v>23068</v>
      </c>
      <c r="I25" s="275">
        <v>23068</v>
      </c>
      <c r="J25" s="275">
        <v>23068</v>
      </c>
      <c r="K25" s="275">
        <v>381</v>
      </c>
      <c r="L25" s="275">
        <v>49725</v>
      </c>
    </row>
    <row r="26" spans="1:12" ht="25.5">
      <c r="A26" s="277" t="s">
        <v>225</v>
      </c>
      <c r="B26" s="275">
        <v>26966</v>
      </c>
      <c r="C26" s="275">
        <v>26966</v>
      </c>
      <c r="D26" s="275">
        <v>26966</v>
      </c>
      <c r="E26" s="275">
        <v>24230</v>
      </c>
      <c r="F26" s="275">
        <v>55020</v>
      </c>
      <c r="G26" s="277" t="s">
        <v>225</v>
      </c>
      <c r="H26" s="275">
        <v>65549</v>
      </c>
      <c r="I26" s="275">
        <v>65549</v>
      </c>
      <c r="J26" s="275">
        <v>65549</v>
      </c>
      <c r="K26" s="275">
        <v>481</v>
      </c>
      <c r="L26" s="275">
        <v>68285</v>
      </c>
    </row>
    <row r="27" spans="1:12" ht="25.5">
      <c r="A27" s="277" t="s">
        <v>226</v>
      </c>
      <c r="B27" s="275">
        <v>12636</v>
      </c>
      <c r="C27" s="275">
        <v>12636</v>
      </c>
      <c r="D27" s="275">
        <v>12636</v>
      </c>
      <c r="E27" s="275">
        <v>0</v>
      </c>
      <c r="F27" s="275">
        <v>25580</v>
      </c>
      <c r="G27" s="277" t="s">
        <v>226</v>
      </c>
      <c r="H27" s="275">
        <v>14831</v>
      </c>
      <c r="I27" s="275">
        <v>14831</v>
      </c>
      <c r="J27" s="275">
        <v>14831</v>
      </c>
      <c r="K27" s="275">
        <v>323</v>
      </c>
      <c r="L27" s="275">
        <v>31310</v>
      </c>
    </row>
    <row r="28" spans="1:12" ht="25.5">
      <c r="A28" s="277" t="s">
        <v>227</v>
      </c>
      <c r="B28" s="275">
        <v>131758</v>
      </c>
      <c r="C28" s="275">
        <v>131758</v>
      </c>
      <c r="D28" s="275">
        <v>131758</v>
      </c>
      <c r="E28" s="275">
        <v>102133</v>
      </c>
      <c r="F28" s="275">
        <v>200000</v>
      </c>
      <c r="G28" s="277" t="s">
        <v>227</v>
      </c>
      <c r="H28" s="275">
        <v>131758</v>
      </c>
      <c r="I28" s="275">
        <v>131758</v>
      </c>
      <c r="J28" s="275">
        <v>131758</v>
      </c>
      <c r="K28" s="275">
        <v>58181</v>
      </c>
      <c r="L28" s="275">
        <v>239409</v>
      </c>
    </row>
    <row r="29" spans="1:12" ht="25.5">
      <c r="A29" s="277" t="s">
        <v>228</v>
      </c>
      <c r="B29" s="275">
        <v>26002</v>
      </c>
      <c r="C29" s="275">
        <v>26002</v>
      </c>
      <c r="D29" s="275">
        <v>26002</v>
      </c>
      <c r="E29" s="275">
        <v>0</v>
      </c>
      <c r="F29" s="275">
        <v>47973</v>
      </c>
      <c r="G29" s="277" t="s">
        <v>228</v>
      </c>
      <c r="H29" s="275">
        <v>26002</v>
      </c>
      <c r="I29" s="275">
        <v>26002</v>
      </c>
      <c r="J29" s="275">
        <v>26002</v>
      </c>
      <c r="K29" s="275">
        <v>476</v>
      </c>
      <c r="L29" s="275">
        <v>58964</v>
      </c>
    </row>
    <row r="30" spans="1:12" ht="25.5">
      <c r="A30" s="277" t="s">
        <v>229</v>
      </c>
      <c r="B30" s="275">
        <v>1361</v>
      </c>
      <c r="C30" s="275">
        <v>1361</v>
      </c>
      <c r="D30" s="275">
        <v>1361</v>
      </c>
      <c r="E30" s="275">
        <v>0</v>
      </c>
      <c r="F30" s="275">
        <v>100000</v>
      </c>
      <c r="G30" s="277" t="s">
        <v>229</v>
      </c>
      <c r="H30" s="275">
        <v>1361</v>
      </c>
      <c r="I30" s="275">
        <v>1361</v>
      </c>
      <c r="J30" s="275">
        <v>1361</v>
      </c>
      <c r="K30" s="275">
        <v>0</v>
      </c>
      <c r="L30" s="275">
        <v>98639</v>
      </c>
    </row>
    <row r="31" spans="1:12" ht="25.5">
      <c r="A31" s="277" t="s">
        <v>230</v>
      </c>
      <c r="B31" s="275">
        <v>525</v>
      </c>
      <c r="C31" s="275">
        <v>525</v>
      </c>
      <c r="D31" s="275">
        <v>525</v>
      </c>
      <c r="E31" s="275">
        <v>0</v>
      </c>
      <c r="F31" s="275">
        <v>500000</v>
      </c>
      <c r="G31" s="277" t="s">
        <v>230</v>
      </c>
      <c r="H31" s="275">
        <v>84644</v>
      </c>
      <c r="I31" s="275">
        <v>84644</v>
      </c>
      <c r="J31" s="275">
        <v>84644</v>
      </c>
      <c r="K31" s="275">
        <v>1322</v>
      </c>
      <c r="L31" s="275">
        <v>500000</v>
      </c>
    </row>
    <row r="32" spans="1:12" ht="25.5">
      <c r="A32" s="277" t="s">
        <v>231</v>
      </c>
      <c r="B32" s="275">
        <v>60000</v>
      </c>
      <c r="C32" s="275">
        <v>60000</v>
      </c>
      <c r="D32" s="275">
        <v>60000</v>
      </c>
      <c r="E32" s="275">
        <v>0</v>
      </c>
      <c r="F32" s="275">
        <v>200000</v>
      </c>
      <c r="G32" s="277" t="s">
        <v>231</v>
      </c>
      <c r="H32" s="275">
        <v>10000</v>
      </c>
      <c r="I32" s="275">
        <v>10000</v>
      </c>
      <c r="J32" s="275">
        <v>10000</v>
      </c>
      <c r="K32" s="275">
        <v>4750</v>
      </c>
      <c r="L32" s="275">
        <v>200000</v>
      </c>
    </row>
    <row r="33" spans="1:12" ht="38.25">
      <c r="A33" s="277" t="s">
        <v>232</v>
      </c>
      <c r="B33" s="275">
        <v>0</v>
      </c>
      <c r="C33" s="275">
        <v>0</v>
      </c>
      <c r="D33" s="275">
        <v>0</v>
      </c>
      <c r="E33" s="275">
        <v>0</v>
      </c>
      <c r="F33" s="275">
        <v>124506</v>
      </c>
      <c r="G33" s="277" t="s">
        <v>232</v>
      </c>
      <c r="H33" s="275">
        <v>43621</v>
      </c>
      <c r="I33" s="275">
        <v>43621</v>
      </c>
      <c r="J33" s="275">
        <v>43621</v>
      </c>
      <c r="K33" s="275">
        <v>10001</v>
      </c>
      <c r="L33" s="275">
        <v>124506</v>
      </c>
    </row>
    <row r="34" spans="1:12" ht="25.5">
      <c r="A34" s="277" t="s">
        <v>233</v>
      </c>
      <c r="B34" s="275">
        <v>18000</v>
      </c>
      <c r="C34" s="275">
        <v>18000</v>
      </c>
      <c r="D34" s="275">
        <v>18000</v>
      </c>
      <c r="E34" s="275">
        <v>0</v>
      </c>
      <c r="F34" s="275">
        <v>60000</v>
      </c>
      <c r="G34" s="277" t="s">
        <v>233</v>
      </c>
      <c r="H34" s="275">
        <v>3000</v>
      </c>
      <c r="I34" s="275">
        <v>3000</v>
      </c>
      <c r="J34" s="275">
        <v>3000</v>
      </c>
      <c r="K34" s="275">
        <v>0</v>
      </c>
      <c r="L34" s="275">
        <v>60000</v>
      </c>
    </row>
    <row r="35" spans="1:12" ht="25.5">
      <c r="A35" s="277" t="s">
        <v>234</v>
      </c>
      <c r="B35" s="275">
        <v>6076</v>
      </c>
      <c r="C35" s="275">
        <v>6076</v>
      </c>
      <c r="D35" s="275">
        <v>6076</v>
      </c>
      <c r="E35" s="275">
        <v>0</v>
      </c>
      <c r="F35" s="275">
        <v>40000</v>
      </c>
      <c r="G35" s="277" t="s">
        <v>234</v>
      </c>
      <c r="H35" s="275">
        <v>6076</v>
      </c>
      <c r="I35" s="275">
        <v>21576</v>
      </c>
      <c r="J35" s="275">
        <v>6076</v>
      </c>
      <c r="K35" s="275">
        <v>0</v>
      </c>
      <c r="L35" s="275">
        <v>40000</v>
      </c>
    </row>
    <row r="36" spans="1:12" ht="25.5">
      <c r="A36" s="278" t="s">
        <v>235</v>
      </c>
      <c r="B36" s="275">
        <v>0</v>
      </c>
      <c r="C36" s="275">
        <v>0</v>
      </c>
      <c r="D36" s="275">
        <v>0</v>
      </c>
      <c r="E36" s="275">
        <v>0</v>
      </c>
      <c r="F36" s="275">
        <v>141133</v>
      </c>
      <c r="G36" s="277" t="s">
        <v>235</v>
      </c>
      <c r="H36" s="275">
        <v>85731</v>
      </c>
      <c r="I36" s="275">
        <v>85731</v>
      </c>
      <c r="J36" s="275">
        <v>85731</v>
      </c>
      <c r="K36" s="275">
        <v>85731</v>
      </c>
      <c r="L36" s="275">
        <v>141400</v>
      </c>
    </row>
    <row r="37" spans="1:12" ht="24" customHeight="1">
      <c r="A37" s="277" t="s">
        <v>236</v>
      </c>
      <c r="B37" s="275">
        <v>8000</v>
      </c>
      <c r="C37" s="275">
        <v>8000</v>
      </c>
      <c r="D37" s="275">
        <v>8000</v>
      </c>
      <c r="E37" s="275">
        <v>0</v>
      </c>
      <c r="F37" s="275">
        <v>8000</v>
      </c>
      <c r="G37" s="277" t="s">
        <v>236</v>
      </c>
      <c r="H37" s="275">
        <v>0</v>
      </c>
      <c r="I37" s="275">
        <v>0</v>
      </c>
      <c r="J37" s="275">
        <v>0</v>
      </c>
      <c r="K37" s="275">
        <v>0</v>
      </c>
      <c r="L37" s="275">
        <v>8000</v>
      </c>
    </row>
    <row r="38" spans="1:12" ht="34.5" customHeight="1">
      <c r="A38" s="277" t="s">
        <v>237</v>
      </c>
      <c r="B38" s="275">
        <v>33909</v>
      </c>
      <c r="C38" s="275">
        <v>33909</v>
      </c>
      <c r="D38" s="275">
        <v>33909</v>
      </c>
      <c r="E38" s="275">
        <v>0</v>
      </c>
      <c r="F38" s="275">
        <v>33909</v>
      </c>
      <c r="G38" s="277" t="s">
        <v>237</v>
      </c>
      <c r="H38" s="275">
        <v>33909</v>
      </c>
      <c r="I38" s="275">
        <v>33909</v>
      </c>
      <c r="J38" s="275">
        <v>33909</v>
      </c>
      <c r="K38" s="275">
        <v>0</v>
      </c>
      <c r="L38" s="275">
        <v>33909</v>
      </c>
    </row>
    <row r="39" spans="1:12" ht="25.5">
      <c r="A39" s="277" t="s">
        <v>238</v>
      </c>
      <c r="B39" s="275">
        <v>18862</v>
      </c>
      <c r="C39" s="275">
        <v>18862</v>
      </c>
      <c r="D39" s="275">
        <v>18862</v>
      </c>
      <c r="E39" s="275">
        <v>0</v>
      </c>
      <c r="F39" s="275">
        <v>18862</v>
      </c>
      <c r="G39" s="277" t="s">
        <v>238</v>
      </c>
      <c r="H39" s="275">
        <v>0</v>
      </c>
      <c r="I39" s="275">
        <v>0</v>
      </c>
      <c r="J39" s="275">
        <v>0</v>
      </c>
      <c r="K39" s="275">
        <v>0</v>
      </c>
      <c r="L39" s="275">
        <v>18862</v>
      </c>
    </row>
    <row r="40" spans="1:12" ht="25.5">
      <c r="A40" s="277" t="s">
        <v>239</v>
      </c>
      <c r="B40" s="275">
        <v>225000</v>
      </c>
      <c r="C40" s="275">
        <v>225000</v>
      </c>
      <c r="D40" s="275">
        <v>225000</v>
      </c>
      <c r="E40" s="275">
        <v>0</v>
      </c>
      <c r="F40" s="275">
        <v>225000</v>
      </c>
      <c r="G40" s="277" t="s">
        <v>239</v>
      </c>
      <c r="H40" s="275">
        <v>87500</v>
      </c>
      <c r="I40" s="275">
        <v>87500</v>
      </c>
      <c r="J40" s="275">
        <v>87500</v>
      </c>
      <c r="K40" s="275">
        <v>3048</v>
      </c>
      <c r="L40" s="275">
        <v>225000</v>
      </c>
    </row>
    <row r="41" spans="1:12" ht="25.5">
      <c r="A41" s="277" t="s">
        <v>240</v>
      </c>
      <c r="B41" s="275">
        <v>0</v>
      </c>
      <c r="C41" s="275">
        <v>0</v>
      </c>
      <c r="D41" s="275">
        <v>0</v>
      </c>
      <c r="E41" s="275">
        <v>0</v>
      </c>
      <c r="F41" s="275">
        <v>19000</v>
      </c>
      <c r="G41" s="277" t="s">
        <v>240</v>
      </c>
      <c r="H41" s="275">
        <v>0</v>
      </c>
      <c r="I41" s="275">
        <v>0</v>
      </c>
      <c r="J41" s="275">
        <v>0</v>
      </c>
      <c r="K41" s="275">
        <v>0</v>
      </c>
      <c r="L41" s="275">
        <v>19858</v>
      </c>
    </row>
    <row r="42" spans="1:12" ht="25.5">
      <c r="A42" s="277" t="s">
        <v>241</v>
      </c>
      <c r="B42" s="275">
        <v>0</v>
      </c>
      <c r="C42" s="275">
        <v>0</v>
      </c>
      <c r="D42" s="275">
        <v>0</v>
      </c>
      <c r="E42" s="275">
        <v>0</v>
      </c>
      <c r="F42" s="275">
        <v>228930</v>
      </c>
      <c r="G42" s="277" t="s">
        <v>241</v>
      </c>
      <c r="H42" s="275">
        <v>50396</v>
      </c>
      <c r="I42" s="275">
        <v>50396</v>
      </c>
      <c r="J42" s="275">
        <v>50396</v>
      </c>
      <c r="K42" s="275">
        <v>5790</v>
      </c>
      <c r="L42" s="275">
        <v>228930</v>
      </c>
    </row>
    <row r="43" spans="1:12" ht="25.5">
      <c r="A43" s="277" t="s">
        <v>242</v>
      </c>
      <c r="B43" s="275">
        <v>113348</v>
      </c>
      <c r="C43" s="275">
        <v>113348</v>
      </c>
      <c r="D43" s="275">
        <v>113348</v>
      </c>
      <c r="E43" s="275">
        <v>0</v>
      </c>
      <c r="F43" s="275">
        <v>113348</v>
      </c>
      <c r="G43" s="277" t="s">
        <v>242</v>
      </c>
      <c r="H43" s="275">
        <v>113348</v>
      </c>
      <c r="I43" s="275">
        <v>113348</v>
      </c>
      <c r="J43" s="275">
        <v>113348</v>
      </c>
      <c r="K43" s="275">
        <v>5343</v>
      </c>
      <c r="L43" s="275">
        <v>113348</v>
      </c>
    </row>
    <row r="44" spans="1:12" ht="25.5">
      <c r="A44" s="277" t="s">
        <v>243</v>
      </c>
      <c r="B44" s="275">
        <v>0</v>
      </c>
      <c r="C44" s="275">
        <v>10859</v>
      </c>
      <c r="D44" s="275">
        <v>10859</v>
      </c>
      <c r="E44" s="275">
        <v>10859</v>
      </c>
      <c r="F44" s="275">
        <v>75509</v>
      </c>
      <c r="G44" s="277" t="s">
        <v>243</v>
      </c>
      <c r="H44" s="275">
        <v>2532</v>
      </c>
      <c r="I44" s="275">
        <v>13391</v>
      </c>
      <c r="J44" s="275">
        <v>13391</v>
      </c>
      <c r="K44" s="275">
        <v>0</v>
      </c>
      <c r="L44" s="275">
        <v>72977</v>
      </c>
    </row>
    <row r="45" spans="1:12" ht="33.75" customHeight="1">
      <c r="A45" s="277" t="s">
        <v>244</v>
      </c>
      <c r="B45" s="275">
        <v>31307</v>
      </c>
      <c r="C45" s="275">
        <v>31307</v>
      </c>
      <c r="D45" s="275">
        <v>31307</v>
      </c>
      <c r="E45" s="275">
        <v>26473</v>
      </c>
      <c r="F45" s="275">
        <v>191135</v>
      </c>
      <c r="G45" s="277" t="s">
        <v>244</v>
      </c>
      <c r="H45" s="275">
        <v>25197</v>
      </c>
      <c r="I45" s="275">
        <v>25197</v>
      </c>
      <c r="J45" s="275">
        <v>25197</v>
      </c>
      <c r="K45" s="275">
        <v>24919</v>
      </c>
      <c r="L45" s="275">
        <v>236518</v>
      </c>
    </row>
    <row r="46" spans="1:12" ht="38.25">
      <c r="A46" s="277" t="s">
        <v>245</v>
      </c>
      <c r="B46" s="275">
        <v>0</v>
      </c>
      <c r="C46" s="275">
        <v>0</v>
      </c>
      <c r="D46" s="275">
        <v>0</v>
      </c>
      <c r="E46" s="275">
        <v>5040</v>
      </c>
      <c r="F46" s="275">
        <v>137447</v>
      </c>
      <c r="G46" s="277" t="s">
        <v>245</v>
      </c>
      <c r="H46" s="275">
        <v>93278</v>
      </c>
      <c r="I46" s="275">
        <v>93278</v>
      </c>
      <c r="J46" s="275">
        <v>93278</v>
      </c>
      <c r="K46" s="275">
        <v>0</v>
      </c>
      <c r="L46" s="275">
        <v>137447</v>
      </c>
    </row>
    <row r="47" spans="1:12" ht="51">
      <c r="A47" s="277" t="s">
        <v>246</v>
      </c>
      <c r="B47" s="275">
        <v>223740</v>
      </c>
      <c r="C47" s="275">
        <v>223740</v>
      </c>
      <c r="D47" s="275">
        <v>223740</v>
      </c>
      <c r="E47" s="275">
        <v>0</v>
      </c>
      <c r="F47" s="275">
        <v>223740</v>
      </c>
      <c r="G47" s="277" t="s">
        <v>246</v>
      </c>
      <c r="H47" s="275">
        <v>9789</v>
      </c>
      <c r="I47" s="275">
        <v>9789</v>
      </c>
      <c r="J47" s="275">
        <v>9789</v>
      </c>
      <c r="K47" s="275">
        <v>0</v>
      </c>
      <c r="L47" s="275">
        <v>223740</v>
      </c>
    </row>
    <row r="48" spans="1:12" ht="25.5">
      <c r="A48" s="277" t="s">
        <v>247</v>
      </c>
      <c r="B48" s="275">
        <v>2246809</v>
      </c>
      <c r="C48" s="275">
        <v>2246809</v>
      </c>
      <c r="D48" s="275">
        <v>2246809</v>
      </c>
      <c r="E48" s="275">
        <v>32485</v>
      </c>
      <c r="F48" s="275">
        <v>4750000</v>
      </c>
      <c r="G48" s="277" t="s">
        <v>247</v>
      </c>
      <c r="H48" s="275">
        <v>2224580</v>
      </c>
      <c r="I48" s="275">
        <v>2224580</v>
      </c>
      <c r="J48" s="275">
        <v>2224580</v>
      </c>
      <c r="K48" s="275">
        <v>32169</v>
      </c>
      <c r="L48" s="275">
        <v>6869772</v>
      </c>
    </row>
    <row r="49" spans="1:12" ht="25.5">
      <c r="A49" s="277" t="s">
        <v>248</v>
      </c>
      <c r="B49" s="275">
        <v>0</v>
      </c>
      <c r="C49" s="275">
        <v>0</v>
      </c>
      <c r="D49" s="275">
        <v>0</v>
      </c>
      <c r="E49" s="275">
        <v>0</v>
      </c>
      <c r="F49" s="275">
        <v>9000</v>
      </c>
      <c r="G49" s="277" t="s">
        <v>248</v>
      </c>
      <c r="H49" s="275">
        <v>58</v>
      </c>
      <c r="I49" s="275">
        <v>58</v>
      </c>
      <c r="J49" s="275">
        <v>58</v>
      </c>
      <c r="K49" s="275">
        <v>0</v>
      </c>
      <c r="L49" s="275">
        <v>8942</v>
      </c>
    </row>
    <row r="50" spans="1:12" ht="25.5">
      <c r="A50" s="277" t="s">
        <v>249</v>
      </c>
      <c r="B50" s="275">
        <v>0</v>
      </c>
      <c r="C50" s="275">
        <v>0</v>
      </c>
      <c r="D50" s="275">
        <v>0</v>
      </c>
      <c r="E50" s="275">
        <v>0</v>
      </c>
      <c r="F50" s="275">
        <v>34300</v>
      </c>
      <c r="G50" s="277" t="s">
        <v>249</v>
      </c>
      <c r="H50" s="275">
        <v>62230</v>
      </c>
      <c r="I50" s="275">
        <v>62230</v>
      </c>
      <c r="J50" s="275">
        <v>62230</v>
      </c>
      <c r="K50" s="275">
        <v>0</v>
      </c>
      <c r="L50" s="275">
        <v>62230</v>
      </c>
    </row>
    <row r="51" spans="1:12" ht="33.75" customHeight="1">
      <c r="A51" s="277" t="s">
        <v>250</v>
      </c>
      <c r="B51" s="275">
        <v>0</v>
      </c>
      <c r="C51" s="275">
        <v>0</v>
      </c>
      <c r="D51" s="275">
        <v>0</v>
      </c>
      <c r="E51" s="275">
        <v>0</v>
      </c>
      <c r="F51" s="275">
        <v>96530</v>
      </c>
      <c r="G51" s="277" t="s">
        <v>250</v>
      </c>
      <c r="H51" s="275"/>
      <c r="I51" s="275"/>
      <c r="J51" s="275"/>
      <c r="K51" s="275"/>
      <c r="L51" s="275">
        <v>137900</v>
      </c>
    </row>
    <row r="52" spans="1:12" ht="25.5">
      <c r="A52" s="277" t="s">
        <v>251</v>
      </c>
      <c r="B52" s="275">
        <v>0</v>
      </c>
      <c r="C52" s="275">
        <v>0</v>
      </c>
      <c r="D52" s="275">
        <v>0</v>
      </c>
      <c r="E52" s="275">
        <v>0</v>
      </c>
      <c r="F52" s="275">
        <v>17500</v>
      </c>
      <c r="G52" s="279" t="s">
        <v>251</v>
      </c>
      <c r="H52" s="275">
        <v>44450</v>
      </c>
      <c r="I52" s="275">
        <v>44450</v>
      </c>
      <c r="J52" s="275">
        <v>44450</v>
      </c>
      <c r="K52" s="275">
        <v>0</v>
      </c>
      <c r="L52" s="275">
        <v>44450</v>
      </c>
    </row>
    <row r="53" spans="1:12" ht="12.75">
      <c r="A53" s="280" t="s">
        <v>82</v>
      </c>
      <c r="B53" s="281">
        <f aca="true" t="shared" si="0" ref="B53:L53">SUM(B4:B52)</f>
        <v>4419881</v>
      </c>
      <c r="C53" s="281">
        <f t="shared" si="0"/>
        <v>4430740</v>
      </c>
      <c r="D53" s="281">
        <f t="shared" si="0"/>
        <v>4430740</v>
      </c>
      <c r="E53" s="281">
        <f t="shared" si="0"/>
        <v>601273</v>
      </c>
      <c r="F53" s="281">
        <f t="shared" si="0"/>
        <v>14095716</v>
      </c>
      <c r="G53" s="281">
        <f t="shared" si="0"/>
        <v>0</v>
      </c>
      <c r="H53" s="281">
        <f t="shared" si="0"/>
        <v>5080287</v>
      </c>
      <c r="I53" s="281">
        <f t="shared" si="0"/>
        <v>5241405</v>
      </c>
      <c r="J53" s="281">
        <f t="shared" si="0"/>
        <v>5225905</v>
      </c>
      <c r="K53" s="281">
        <f t="shared" si="0"/>
        <v>994015</v>
      </c>
      <c r="L53" s="281">
        <f t="shared" si="0"/>
        <v>16813694</v>
      </c>
    </row>
  </sheetData>
  <sheetProtection/>
  <printOptions/>
  <pageMargins left="0.55" right="0.23" top="1.7" bottom="0.984251968503937" header="0.81" footer="0.5118110236220472"/>
  <pageSetup horizontalDpi="600" verticalDpi="600" orientation="landscape" paperSize="9" scale="55" r:id="rId1"/>
  <headerFooter alignWithMargins="0">
    <oddHeader>&amp;C&amp;"Arial,Félkövér"&amp;16Az Önkormányzat Európai Uniós források bevonásával tervezett 2020. évi fejlesztései 
(eFt)&amp;R13. melléklet</oddHeader>
  </headerFooter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0">
      <selection activeCell="C23" sqref="C23"/>
    </sheetView>
  </sheetViews>
  <sheetFormatPr defaultColWidth="9.140625" defaultRowHeight="12.75"/>
  <cols>
    <col min="1" max="1" width="45.8515625" style="1" customWidth="1"/>
    <col min="2" max="2" width="14.8515625" style="6" customWidth="1"/>
    <col min="3" max="5" width="12.7109375" style="8" customWidth="1"/>
  </cols>
  <sheetData>
    <row r="1" spans="1:5" ht="15">
      <c r="A1" s="30"/>
      <c r="B1" s="31"/>
      <c r="C1" s="32"/>
      <c r="D1" s="32"/>
      <c r="E1" s="32" t="s">
        <v>101</v>
      </c>
    </row>
    <row r="2" spans="1:5" ht="35.25" customHeight="1">
      <c r="A2" s="291" t="s">
        <v>50</v>
      </c>
      <c r="B2" s="291"/>
      <c r="C2" s="291"/>
      <c r="D2" s="291"/>
      <c r="E2" s="291"/>
    </row>
    <row r="3" spans="1:5" ht="48" customHeight="1">
      <c r="A3" s="25" t="s">
        <v>80</v>
      </c>
      <c r="B3" s="80" t="str">
        <f>'Üres mintatábla'!B3</f>
        <v>2020. évi eredeti</v>
      </c>
      <c r="C3" s="80" t="str">
        <f>'Üres mintatábla'!C3</f>
        <v>I. pótktgv</v>
      </c>
      <c r="D3" s="80" t="str">
        <f>'Üres mintatábla'!D3</f>
        <v>II. pótktgv</v>
      </c>
      <c r="E3" s="80" t="str">
        <f>'Üres mintatábla'!E3</f>
        <v>I. félévi teljesítés</v>
      </c>
    </row>
    <row r="4" spans="1:5" ht="15">
      <c r="A4" s="2" t="str">
        <f>'Üres mintatábla'!A4</f>
        <v>1.Közhatalmi bevételek</v>
      </c>
      <c r="B4" s="5">
        <f>'Intézm.6-8'!B4+'Fejlesztés álló 9 b'!B4</f>
        <v>1300</v>
      </c>
      <c r="C4" s="5">
        <f>'Intézm.6-8'!C4+'Fejlesztés álló 9 b'!C4</f>
        <v>1300</v>
      </c>
      <c r="D4" s="5">
        <f>'Intézm.6-8'!D4+'Fejlesztés álló 9 b'!D4</f>
        <v>1300</v>
      </c>
      <c r="E4" s="5">
        <f>'Intézm.6-8'!E4+'Fejlesztés álló 9 b'!E4</f>
        <v>412</v>
      </c>
    </row>
    <row r="5" spans="1:5" ht="15">
      <c r="A5" s="2" t="str">
        <f>'Üres mintatábla'!A5</f>
        <v>2.Intézményi működési bevételek</v>
      </c>
      <c r="B5" s="5">
        <f>'Intézm.6-8'!B5+'Fejlesztés álló 9 b'!B5</f>
        <v>231609</v>
      </c>
      <c r="C5" s="5">
        <f>'Intézm.6-8'!C5+'Fejlesztés álló 9 b'!C5</f>
        <v>227500</v>
      </c>
      <c r="D5" s="5">
        <f>'Intézm.6-8'!D5+'Fejlesztés álló 9 b'!D5</f>
        <v>227500</v>
      </c>
      <c r="E5" s="5">
        <f>'Intézm.6-8'!E5+'Fejlesztés álló 9 b'!E5</f>
        <v>91480</v>
      </c>
    </row>
    <row r="6" spans="1:5" ht="15">
      <c r="A6" s="2" t="str">
        <f>'Üres mintatábla'!A6</f>
        <v>3.ÁFA bevételek, visszatérülések</v>
      </c>
      <c r="B6" s="5">
        <f>'Intézm.6-8'!B6+'Fejlesztés álló 9 b'!B6</f>
        <v>94864</v>
      </c>
      <c r="C6" s="5">
        <f>'Intézm.6-8'!C6+'Fejlesztés álló 9 b'!C6</f>
        <v>94864</v>
      </c>
      <c r="D6" s="5">
        <f>'Intézm.6-8'!D6+'Fejlesztés álló 9 b'!D6</f>
        <v>94864</v>
      </c>
      <c r="E6" s="5">
        <f>'Intézm.6-8'!E6+'Fejlesztés álló 9 b'!E6</f>
        <v>75652</v>
      </c>
    </row>
    <row r="7" spans="1:5" ht="15">
      <c r="A7" s="2" t="str">
        <f>'Üres mintatábla'!A7</f>
        <v>4.Felhalmozási</v>
      </c>
      <c r="B7" s="5">
        <f>'Intézm.6-8'!B7+'Fejlesztés álló 9 b'!B7</f>
        <v>0</v>
      </c>
      <c r="C7" s="5">
        <f>'Intézm.6-8'!C7+'Fejlesztés álló 9 b'!C7</f>
        <v>0</v>
      </c>
      <c r="D7" s="5">
        <f>'Intézm.6-8'!D7+'Fejlesztés álló 9 b'!D7</f>
        <v>0</v>
      </c>
      <c r="E7" s="5">
        <f>'Intézm.6-8'!E7+'Fejlesztés álló 9 b'!E7</f>
        <v>30329</v>
      </c>
    </row>
    <row r="8" spans="1:5" ht="15">
      <c r="A8" s="2" t="str">
        <f>'Üres mintatábla'!A8</f>
        <v>5.Támogatások átvett pénzeszközök</v>
      </c>
      <c r="B8" s="5">
        <f>'Intézm.6-8'!B8+'Fejlesztés álló 9 b'!B8</f>
        <v>4732152</v>
      </c>
      <c r="C8" s="5">
        <f>'Intézm.6-8'!C8+'Fejlesztés álló 9 b'!C8</f>
        <v>4763843</v>
      </c>
      <c r="D8" s="5">
        <f>'Intézm.6-8'!D8+'Fejlesztés álló 9 b'!D8</f>
        <v>4757243</v>
      </c>
      <c r="E8" s="5">
        <f>'Intézm.6-8'!E8+'Fejlesztés álló 9 b'!E8</f>
        <v>618316</v>
      </c>
    </row>
    <row r="9" spans="1:5" ht="15">
      <c r="A9" s="2" t="str">
        <f>'Üres mintatábla'!A9</f>
        <v>    -működésre</v>
      </c>
      <c r="B9" s="5">
        <f>'Intézm.6-8'!B9+'Fejlesztés álló 9 b'!B9</f>
        <v>185957</v>
      </c>
      <c r="C9" s="5">
        <f>'Intézm.6-8'!C9+'Fejlesztés álló 9 b'!C9</f>
        <v>206789</v>
      </c>
      <c r="D9" s="5">
        <f>'Intézm.6-8'!D9+'Fejlesztés álló 9 b'!D9</f>
        <v>200189</v>
      </c>
      <c r="E9" s="5">
        <f>'Intézm.6-8'!E9+'Fejlesztés álló 9 b'!E9</f>
        <v>37609</v>
      </c>
    </row>
    <row r="10" spans="1:5" ht="15">
      <c r="A10" s="2" t="str">
        <f>'Üres mintatábla'!A10</f>
        <v>    -felhalmozásra</v>
      </c>
      <c r="B10" s="5">
        <f>'Intézm.6-8'!B10+'Fejlesztés álló 9 b'!B10</f>
        <v>4546195</v>
      </c>
      <c r="C10" s="5">
        <f>'Intézm.6-8'!C10+'Fejlesztés álló 9 b'!C10</f>
        <v>4557054</v>
      </c>
      <c r="D10" s="5">
        <f>'Intézm.6-8'!D10+'Fejlesztés álló 9 b'!D10</f>
        <v>4557054</v>
      </c>
      <c r="E10" s="5">
        <f>'Intézm.6-8'!E10+'Fejlesztés álló 9 b'!E10</f>
        <v>580707</v>
      </c>
    </row>
    <row r="11" spans="1:5" ht="15">
      <c r="A11" s="2" t="str">
        <f>'Üres mintatábla'!A11</f>
        <v>6.OEP-től átvett</v>
      </c>
      <c r="B11" s="5">
        <f>'Intézm.6-8'!B11+'Fejlesztés álló 9 b'!B11</f>
        <v>117112</v>
      </c>
      <c r="C11" s="5">
        <f>'Intézm.6-8'!C11+'Fejlesztés álló 9 b'!C11</f>
        <v>117112</v>
      </c>
      <c r="D11" s="5">
        <f>'Intézm.6-8'!D11+'Fejlesztés álló 9 b'!D11</f>
        <v>129000</v>
      </c>
      <c r="E11" s="5">
        <f>'Intézm.6-8'!E11+'Fejlesztés álló 9 b'!E11</f>
        <v>65654</v>
      </c>
    </row>
    <row r="12" spans="1:5" ht="15">
      <c r="A12" s="2" t="str">
        <f>'Üres mintatábla'!A12</f>
        <v>7.Normativ állami támogatás</v>
      </c>
      <c r="B12" s="5">
        <f>'Intézm.6-8'!B12+'Fejlesztés álló 9 b'!B12</f>
        <v>0</v>
      </c>
      <c r="C12" s="5">
        <f>'Intézm.6-8'!C12+'Fejlesztés álló 9 b'!C12</f>
        <v>0</v>
      </c>
      <c r="D12" s="5">
        <f>'Intézm.6-8'!D12+'Fejlesztés álló 9 b'!D12</f>
        <v>0</v>
      </c>
      <c r="E12" s="5">
        <f>'Intézm.6-8'!E12+'Fejlesztés álló 9 b'!E12</f>
        <v>0</v>
      </c>
    </row>
    <row r="13" spans="1:5" ht="15">
      <c r="A13" s="2" t="str">
        <f>'Üres mintatábla'!A13</f>
        <v>8.Központosított, és egyéb  állami támog.</v>
      </c>
      <c r="B13" s="5">
        <f>'Intézm.6-8'!B13+'Fejlesztés álló 9 b'!B13</f>
        <v>0</v>
      </c>
      <c r="C13" s="5">
        <f>'Intézm.6-8'!C13+'Fejlesztés álló 9 b'!C13</f>
        <v>0</v>
      </c>
      <c r="D13" s="5">
        <f>'Intézm.6-8'!D13+'Fejlesztés álló 9 b'!D13</f>
        <v>0</v>
      </c>
      <c r="E13" s="5">
        <f>'Intézm.6-8'!E13+'Fejlesztés álló 9 b'!E13</f>
        <v>0</v>
      </c>
    </row>
    <row r="14" spans="1:5" ht="15">
      <c r="A14" s="2" t="str">
        <f>'Üres mintatábla'!A14</f>
        <v>9.Normativ állami tám. kötött felhasználású</v>
      </c>
      <c r="B14" s="5">
        <f>'Intézm.6-8'!B14+'Fejlesztés álló 9 b'!B14</f>
        <v>1491438</v>
      </c>
      <c r="C14" s="5">
        <f>'Intézm.6-8'!C14+'Fejlesztés álló 9 b'!C14</f>
        <v>1545628</v>
      </c>
      <c r="D14" s="5">
        <f>'Intézm.6-8'!D14+'Fejlesztés álló 9 b'!D14</f>
        <v>1557040</v>
      </c>
      <c r="E14" s="5">
        <f>'Intézm.6-8'!E14+'Fejlesztés álló 9 b'!E14</f>
        <v>842035</v>
      </c>
    </row>
    <row r="15" spans="1:5" ht="15">
      <c r="A15" s="2" t="str">
        <f>'Üres mintatábla'!A15</f>
        <v>10.Önkormányzati finanszírozás</v>
      </c>
      <c r="B15" s="5">
        <f>'Intézm.6-8'!B15+'Fejlesztés álló 9 b'!B15</f>
        <v>0</v>
      </c>
      <c r="C15" s="5">
        <f>'Intézm.6-8'!C15+'Fejlesztés álló 9 b'!C15</f>
        <v>0</v>
      </c>
      <c r="D15" s="5">
        <f>'Intézm.6-8'!D15+'Fejlesztés álló 9 b'!D15</f>
        <v>0</v>
      </c>
      <c r="E15" s="5">
        <f>'Intézm.6-8'!E15+'Fejlesztés álló 9 b'!E15</f>
        <v>0</v>
      </c>
    </row>
    <row r="16" spans="1:5" ht="15">
      <c r="A16" s="2" t="str">
        <f>'Üres mintatábla'!A16</f>
        <v>11.Finanszírozási bevételek (hitelek, ép.)</v>
      </c>
      <c r="B16" s="5">
        <f>'Intézm.6-8'!B16+'Fejlesztés álló 9 b'!B16</f>
        <v>0</v>
      </c>
      <c r="C16" s="5">
        <f>'Intézm.6-8'!C16+'Fejlesztés álló 9 b'!C16</f>
        <v>0</v>
      </c>
      <c r="D16" s="5">
        <f>'Intézm.6-8'!D16+'Fejlesztés álló 9 b'!D16</f>
        <v>0</v>
      </c>
      <c r="E16" s="5">
        <f>'Intézm.6-8'!E16+'Fejlesztés álló 9 b'!E16</f>
        <v>700396</v>
      </c>
    </row>
    <row r="17" spans="1:5" ht="15">
      <c r="A17" s="2" t="str">
        <f>'Üres mintatábla'!A17</f>
        <v>12.Előző évi pénzmaradvány</v>
      </c>
      <c r="B17" s="5">
        <f>'Intézm.6-8'!B17+'Fejlesztés álló 9 b'!B17</f>
        <v>1569823</v>
      </c>
      <c r="C17" s="5">
        <f>'Intézm.6-8'!C17+'Fejlesztés álló 9 b'!C17</f>
        <v>3777243</v>
      </c>
      <c r="D17" s="5">
        <f>'Intézm.6-8'!D17+'Fejlesztés álló 9 b'!D17</f>
        <v>3777243</v>
      </c>
      <c r="E17" s="5">
        <f>'Intézm.6-8'!E17+'Fejlesztés álló 9 b'!E17</f>
        <v>3777243</v>
      </c>
    </row>
    <row r="18" spans="1:5" ht="15">
      <c r="A18" s="51" t="str">
        <f>'Üres mintatábla'!A18</f>
        <v>13.Kamat bevétel</v>
      </c>
      <c r="B18" s="5">
        <f>'Intézm.6-8'!B18+'Fejlesztés álló 9 b'!B18</f>
        <v>80100</v>
      </c>
      <c r="C18" s="5">
        <f>'Intézm.6-8'!C18+'Fejlesztés álló 9 b'!C18</f>
        <v>80105</v>
      </c>
      <c r="D18" s="5">
        <f>'Intézm.6-8'!D18+'Fejlesztés álló 9 b'!D18</f>
        <v>80105</v>
      </c>
      <c r="E18" s="5">
        <f>'Intézm.6-8'!E18+'Fejlesztés álló 9 b'!E18</f>
        <v>137068</v>
      </c>
    </row>
    <row r="19" spans="1:5" ht="15">
      <c r="A19" s="51" t="str">
        <f>'Üres mintatábla'!A19</f>
        <v>14.Kölcsön visszatérülés</v>
      </c>
      <c r="B19" s="5">
        <f>'Intézm.6-8'!B19+'Fejlesztés álló 9 b'!B19</f>
        <v>40454</v>
      </c>
      <c r="C19" s="5">
        <f>'Intézm.6-8'!C19+'Fejlesztés álló 9 b'!C19</f>
        <v>40454</v>
      </c>
      <c r="D19" s="5">
        <f>'Intézm.6-8'!D19+'Fejlesztés álló 9 b'!D19</f>
        <v>40454</v>
      </c>
      <c r="E19" s="5">
        <f>'Intézm.6-8'!E19+'Fejlesztés álló 9 b'!E19</f>
        <v>10439</v>
      </c>
    </row>
    <row r="20" spans="1:5" ht="15">
      <c r="A20" s="51" t="str">
        <f>'Üres mintatábla'!A20</f>
        <v>15.Előző évi ktgv-i kiegészítések visszatér.</v>
      </c>
      <c r="B20" s="5">
        <f>'Intézm.6-8'!B20+'Fejlesztés álló 9 b'!B20</f>
        <v>0</v>
      </c>
      <c r="C20" s="5">
        <f>'Intézm.6-8'!C20+'Fejlesztés álló 9 b'!C20</f>
        <v>0</v>
      </c>
      <c r="D20" s="5">
        <f>'Intézm.6-8'!D20+'Fejlesztés álló 9 b'!D20</f>
        <v>0</v>
      </c>
      <c r="E20" s="5">
        <f>'Intézm.6-8'!E20+'Fejlesztés álló 9 b'!E20</f>
        <v>0</v>
      </c>
    </row>
    <row r="21" spans="1:5" ht="15">
      <c r="A21" s="107" t="s">
        <v>112</v>
      </c>
      <c r="B21" s="5">
        <f>'Intézm.6-8'!B21+'Fejlesztés álló 9 b'!B21</f>
        <v>156341</v>
      </c>
      <c r="C21" s="5">
        <f>'Intézm.6-8'!C21+'Fejlesztés álló 9 b'!C21</f>
        <v>156341</v>
      </c>
      <c r="D21" s="5">
        <f>'Intézm.6-8'!D21+'Fejlesztés álló 9 b'!D21</f>
        <v>156341</v>
      </c>
      <c r="E21" s="5">
        <f>'Intézm.6-8'!E21+'Fejlesztés álló 9 b'!E21</f>
        <v>0</v>
      </c>
    </row>
    <row r="22" spans="1:5" ht="15">
      <c r="A22" s="107" t="s">
        <v>113</v>
      </c>
      <c r="B22" s="5">
        <f>'Intézm.6-8'!B22+'Fejlesztés álló 9 b'!B22</f>
        <v>0</v>
      </c>
      <c r="C22" s="5">
        <f>'Intézm.6-8'!C22+'Fejlesztés álló 9 b'!C22</f>
        <v>0</v>
      </c>
      <c r="D22" s="5">
        <f>'Intézm.6-8'!D22+'Fejlesztés álló 9 b'!D22</f>
        <v>0</v>
      </c>
      <c r="E22" s="5">
        <f>'Intézm.6-8'!E22+'Fejlesztés álló 9 b'!E22</f>
        <v>0</v>
      </c>
    </row>
    <row r="23" spans="1:5" ht="15">
      <c r="A23" s="107" t="s">
        <v>199</v>
      </c>
      <c r="B23" s="5">
        <f>'Intézm.6-8'!B23+'Fejlesztés álló 9 b'!B23</f>
        <v>1288659</v>
      </c>
      <c r="C23" s="5">
        <f>'Intézm.6-8'!C23+'Fejlesztés álló 9 b'!C23</f>
        <v>1162702</v>
      </c>
      <c r="D23" s="5">
        <f>'Intézm.6-8'!D23+'Fejlesztés álló 9 b'!D23</f>
        <v>1162934</v>
      </c>
      <c r="E23" s="5">
        <f>'Intézm.6-8'!E23+'Fejlesztés álló 9 b'!E23</f>
        <v>600666</v>
      </c>
    </row>
    <row r="24" spans="1:5" ht="15.75">
      <c r="A24" s="16" t="s">
        <v>87</v>
      </c>
      <c r="B24" s="15">
        <f>SUM(B4:B23)-B9-B10</f>
        <v>9803852</v>
      </c>
      <c r="C24" s="15">
        <f>SUM(C4:C23)-C9-C10</f>
        <v>11967092</v>
      </c>
      <c r="D24" s="15">
        <f>SUM(D4:D23)-D9-D10</f>
        <v>11984024</v>
      </c>
      <c r="E24" s="15">
        <f>SUM(E4:E23)-E9-E10</f>
        <v>6949690</v>
      </c>
    </row>
    <row r="25" spans="1:5" ht="15.75">
      <c r="A25" s="17" t="s">
        <v>81</v>
      </c>
      <c r="B25" s="5"/>
      <c r="C25" s="4"/>
      <c r="D25" s="4"/>
      <c r="E25" s="22"/>
    </row>
    <row r="26" spans="1:5" ht="15">
      <c r="A26" s="2" t="str">
        <f>'Üres mintatábla'!A24</f>
        <v>1.Személyi juttatások</v>
      </c>
      <c r="B26" s="5">
        <f>'Intézm.6-8'!B26+'Fejlesztés álló 9 b'!B26</f>
        <v>930682</v>
      </c>
      <c r="C26" s="5">
        <f>'Intézm.6-8'!C26+'Fejlesztés álló 9 b'!C26</f>
        <v>974680</v>
      </c>
      <c r="D26" s="5">
        <f>'Intézm.6-8'!D26+'Fejlesztés álló 9 b'!D26</f>
        <v>983394</v>
      </c>
      <c r="E26" s="5">
        <f>'Intézm.6-8'!E26+'Fejlesztés álló 9 b'!E26</f>
        <v>393986</v>
      </c>
    </row>
    <row r="27" spans="1:5" ht="15">
      <c r="A27" s="2" t="str">
        <f>'Üres mintatábla'!A25</f>
        <v>2.Munkaadót terhelő járulékok</v>
      </c>
      <c r="B27" s="5">
        <f>'Intézm.6-8'!B27+'Fejlesztés álló 9 b'!B27</f>
        <v>162401</v>
      </c>
      <c r="C27" s="5">
        <f>'Intézm.6-8'!C27+'Fejlesztés álló 9 b'!C27</f>
        <v>169259</v>
      </c>
      <c r="D27" s="5">
        <f>'Intézm.6-8'!D27+'Fejlesztés álló 9 b'!D27</f>
        <v>170131</v>
      </c>
      <c r="E27" s="5">
        <f>'Intézm.6-8'!E27+'Fejlesztés álló 9 b'!E27</f>
        <v>68785</v>
      </c>
    </row>
    <row r="28" spans="1:5" ht="15">
      <c r="A28" s="2" t="str">
        <f>'Üres mintatábla'!A26</f>
        <v>3.Dologi kiadások</v>
      </c>
      <c r="B28" s="5">
        <f>'Intézm.6-8'!B28+'Fejlesztés álló 9 b'!B28</f>
        <v>536045</v>
      </c>
      <c r="C28" s="5">
        <f>'Intézm.6-8'!C28+'Fejlesztés álló 9 b'!C28</f>
        <v>564475</v>
      </c>
      <c r="D28" s="5">
        <f>'Intézm.6-8'!D28+'Fejlesztés álló 9 b'!D28</f>
        <v>564345</v>
      </c>
      <c r="E28" s="5">
        <f>'Intézm.6-8'!E28+'Fejlesztés álló 9 b'!E28</f>
        <v>498091</v>
      </c>
    </row>
    <row r="29" spans="1:5" ht="15">
      <c r="A29" s="2" t="str">
        <f>'Üres mintatábla'!A27</f>
        <v>    -közüzemi díjak </v>
      </c>
      <c r="B29" s="5">
        <f>'Intézm.6-8'!B29+'Fejlesztés álló 9 b'!B29</f>
        <v>47557</v>
      </c>
      <c r="C29" s="5">
        <f>'Intézm.6-8'!C29+'Fejlesztés álló 9 b'!C29</f>
        <v>53057</v>
      </c>
      <c r="D29" s="5">
        <f>'Intézm.6-8'!D29+'Fejlesztés álló 9 b'!D29</f>
        <v>53027</v>
      </c>
      <c r="E29" s="5">
        <f>'Intézm.6-8'!E29+'Fejlesztés álló 9 b'!E29</f>
        <v>26392</v>
      </c>
    </row>
    <row r="30" spans="1:5" ht="15">
      <c r="A30" s="2" t="str">
        <f>'Üres mintatábla'!A28</f>
        <v>    -szakmai</v>
      </c>
      <c r="B30" s="5">
        <f>'Intézm.6-8'!B30+'Fejlesztés álló 9 b'!B30</f>
        <v>488488</v>
      </c>
      <c r="C30" s="5">
        <f>'Intézm.6-8'!C30+'Fejlesztés álló 9 b'!C30</f>
        <v>511418</v>
      </c>
      <c r="D30" s="5">
        <f>'Intézm.6-8'!D30+'Fejlesztés álló 9 b'!D30</f>
        <v>511318</v>
      </c>
      <c r="E30" s="5">
        <f>'Intézm.6-8'!E30+'Fejlesztés álló 9 b'!E30</f>
        <v>236595</v>
      </c>
    </row>
    <row r="31" spans="1:5" ht="15">
      <c r="A31" s="2" t="str">
        <f>'Üres mintatábla'!A29</f>
        <v>4.Ellátottak pénzbeni juttatásai</v>
      </c>
      <c r="B31" s="5">
        <f>'Intézm.6-8'!B31+'Fejlesztés álló 9 b'!B31</f>
        <v>82298</v>
      </c>
      <c r="C31" s="5">
        <f>'Intézm.6-8'!C31+'Fejlesztés álló 9 b'!C31</f>
        <v>82298</v>
      </c>
      <c r="D31" s="5">
        <f>'Intézm.6-8'!D31+'Fejlesztés álló 9 b'!D31</f>
        <v>82298</v>
      </c>
      <c r="E31" s="5">
        <f>'Intézm.6-8'!E31+'Fejlesztés álló 9 b'!E31</f>
        <v>18951</v>
      </c>
    </row>
    <row r="32" spans="1:5" ht="15">
      <c r="A32" s="2" t="str">
        <f>'Üres mintatábla'!A30</f>
        <v>5.Felujitási kiadások</v>
      </c>
      <c r="B32" s="5">
        <f>'Intézm.6-8'!B32+'Fejlesztés álló 9 b'!B32</f>
        <v>204350</v>
      </c>
      <c r="C32" s="5">
        <f>'Intézm.6-8'!C32+'Fejlesztés álló 9 b'!C32</f>
        <v>204514</v>
      </c>
      <c r="D32" s="5">
        <f>'Intézm.6-8'!D32+'Fejlesztés álló 9 b'!D32</f>
        <v>210764</v>
      </c>
      <c r="E32" s="5">
        <f>'Intézm.6-8'!E32+'Fejlesztés álló 9 b'!E32</f>
        <v>30131</v>
      </c>
    </row>
    <row r="33" spans="1:5" ht="15">
      <c r="A33" s="2" t="str">
        <f>'Üres mintatábla'!A31</f>
        <v>6.Felhalmozási kiadások</v>
      </c>
      <c r="B33" s="5">
        <f>'Intézm.6-8'!B33+'Fejlesztés álló 9 b'!B33</f>
        <v>5415889</v>
      </c>
      <c r="C33" s="5">
        <f>'Intézm.6-8'!C33+'Fejlesztés álló 9 b'!C33</f>
        <v>5739275</v>
      </c>
      <c r="D33" s="5">
        <f>'Intézm.6-8'!D33+'Fejlesztés álló 9 b'!D33</f>
        <v>5717299</v>
      </c>
      <c r="E33" s="5">
        <f>'Intézm.6-8'!E33+'Fejlesztés álló 9 b'!E33</f>
        <v>1049273</v>
      </c>
    </row>
    <row r="34" spans="1:5" ht="15">
      <c r="A34" s="2" t="str">
        <f>'Üres mintatábla'!A32</f>
        <v>7.Egyéb működési és fejl. c. támogatások</v>
      </c>
      <c r="B34" s="5">
        <f>'Intézm.6-8'!B34+'Fejlesztés álló 9 b'!B34</f>
        <v>1599441</v>
      </c>
      <c r="C34" s="5">
        <f>'Intézm.6-8'!C34+'Fejlesztés álló 9 b'!C34</f>
        <v>1990625</v>
      </c>
      <c r="D34" s="5">
        <f>'Intézm.6-8'!D34+'Fejlesztés álló 9 b'!D34</f>
        <v>2001340</v>
      </c>
      <c r="E34" s="5">
        <f>'Intézm.6-8'!E34+'Fejlesztés álló 9 b'!E34</f>
        <v>864284</v>
      </c>
    </row>
    <row r="35" spans="1:5" ht="15">
      <c r="A35" s="2" t="str">
        <f>'Üres mintatábla'!A33</f>
        <v>8.Finanszírozási kiadások</v>
      </c>
      <c r="B35" s="5">
        <f>'Intézm.6-8'!B35+'Fejlesztés álló 9 b'!B35</f>
        <v>0</v>
      </c>
      <c r="C35" s="5">
        <f>'Intézm.6-8'!C35+'Fejlesztés álló 9 b'!C35</f>
        <v>0</v>
      </c>
      <c r="D35" s="5">
        <f>'Intézm.6-8'!D35+'Fejlesztés álló 9 b'!D35</f>
        <v>0</v>
      </c>
      <c r="E35" s="5">
        <f>'Intézm.6-8'!E35+'Fejlesztés álló 9 b'!E35</f>
        <v>0</v>
      </c>
    </row>
    <row r="36" spans="1:5" ht="15">
      <c r="A36" s="2" t="str">
        <f>'Üres mintatábla'!A34</f>
        <v>9. Általános Forgalmi Adó kiadások</v>
      </c>
      <c r="B36" s="5">
        <f>'Intézm.6-8'!B36+'Fejlesztés álló 9 b'!B36</f>
        <v>160933</v>
      </c>
      <c r="C36" s="5">
        <f>'Intézm.6-8'!C36+'Fejlesztés álló 9 b'!C36</f>
        <v>163060</v>
      </c>
      <c r="D36" s="5">
        <f>'Intézm.6-8'!D36+'Fejlesztés álló 9 b'!D36</f>
        <v>163060</v>
      </c>
      <c r="E36" s="5">
        <f>'Intézm.6-8'!E36+'Fejlesztés álló 9 b'!E36</f>
        <v>62940</v>
      </c>
    </row>
    <row r="37" spans="1:5" ht="15">
      <c r="A37" s="2" t="str">
        <f>'Üres mintatábla'!A35</f>
        <v>10.Tartalékok</v>
      </c>
      <c r="B37" s="5">
        <f>'Intézm.6-8'!B37+'Fejlesztés álló 9 b'!B37</f>
        <v>692813</v>
      </c>
      <c r="C37" s="5">
        <f>'Intézm.6-8'!C37+'Fejlesztés álló 9 b'!C37</f>
        <v>1802917</v>
      </c>
      <c r="D37" s="5">
        <f>'Intézm.6-8'!D37+'Fejlesztés álló 9 b'!D37</f>
        <v>1815404</v>
      </c>
      <c r="E37" s="5">
        <f>'Intézm.6-8'!E37+'Fejlesztés álló 9 b'!E37</f>
        <v>0</v>
      </c>
    </row>
    <row r="38" spans="1:5" ht="15">
      <c r="A38" s="2" t="str">
        <f>'Üres mintatábla'!A36</f>
        <v>11.Pénzmaradvány elvonás</v>
      </c>
      <c r="B38" s="5">
        <f>'Intézm.6-8'!B38+'Fejlesztés álló 9 b'!B38</f>
        <v>0</v>
      </c>
      <c r="C38" s="5">
        <f>'Intézm.6-8'!C38+'Fejlesztés álló 9 b'!C38</f>
        <v>0</v>
      </c>
      <c r="D38" s="5">
        <f>'Intézm.6-8'!D38+'Fejlesztés álló 9 b'!D38</f>
        <v>0</v>
      </c>
      <c r="E38" s="5">
        <f>'Intézm.6-8'!E38+'Fejlesztés álló 9 b'!E38</f>
        <v>0</v>
      </c>
    </row>
    <row r="39" spans="1:5" ht="15">
      <c r="A39" s="2" t="str">
        <f>'Üres mintatábla'!A37</f>
        <v>12.Állami befizetés + kamat</v>
      </c>
      <c r="B39" s="5">
        <f>'Intézm.6-8'!B39+'Fejlesztés álló 9 b'!B39</f>
        <v>0</v>
      </c>
      <c r="C39" s="5">
        <f>'Intézm.6-8'!C39+'Fejlesztés álló 9 b'!C39</f>
        <v>124723</v>
      </c>
      <c r="D39" s="5">
        <f>'Intézm.6-8'!D39+'Fejlesztés álló 9 b'!D39</f>
        <v>124723</v>
      </c>
      <c r="E39" s="5">
        <f>'Intézm.6-8'!E39+'Fejlesztés álló 9 b'!E39</f>
        <v>122740</v>
      </c>
    </row>
    <row r="40" spans="1:5" ht="15">
      <c r="A40" s="28" t="s">
        <v>6</v>
      </c>
      <c r="B40" s="5">
        <v>19000</v>
      </c>
      <c r="C40" s="5">
        <f>'Intézm.6-8'!C40+'Fejlesztés álló 9 b'!C40</f>
        <v>151266</v>
      </c>
      <c r="D40" s="5">
        <f>'Intézm.6-8'!D40+'Fejlesztés álló 9 b'!D40</f>
        <v>151266</v>
      </c>
      <c r="E40" s="5">
        <f>'Intézm.6-8'!E40+'Fejlesztés álló 9 b'!E40</f>
        <v>35100</v>
      </c>
    </row>
    <row r="41" spans="1:5" ht="15.75">
      <c r="A41" s="16" t="s">
        <v>99</v>
      </c>
      <c r="B41" s="16">
        <f>SUM(B26:B40)-B29-B30</f>
        <v>9803852</v>
      </c>
      <c r="C41" s="16">
        <f>SUM(C26:C40)-C29-C30</f>
        <v>11967092</v>
      </c>
      <c r="D41" s="16">
        <f>SUM(D26:D40)-D29-D30</f>
        <v>11984024</v>
      </c>
      <c r="E41" s="16">
        <f>SUM(E26:E40)-E29-E30</f>
        <v>3144281</v>
      </c>
    </row>
    <row r="42" spans="1:5" ht="15.75">
      <c r="A42" s="229" t="s">
        <v>28</v>
      </c>
      <c r="B42" s="229">
        <f>B24-B41</f>
        <v>0</v>
      </c>
      <c r="C42" s="29">
        <f>C24-C41</f>
        <v>0</v>
      </c>
      <c r="D42" s="29">
        <f>D24-D41</f>
        <v>0</v>
      </c>
      <c r="E42" s="29">
        <f>E24-E41</f>
        <v>3805409</v>
      </c>
    </row>
    <row r="44" spans="1:5" ht="12.75">
      <c r="A44" s="3"/>
      <c r="B44" s="10"/>
      <c r="C44" s="7"/>
      <c r="D44" s="7"/>
      <c r="E44" s="7"/>
    </row>
  </sheetData>
  <sheetProtection/>
  <mergeCells count="1">
    <mergeCell ref="A2:E2"/>
  </mergeCells>
  <printOptions/>
  <pageMargins left="0.55" right="0.23" top="1.7" bottom="0.984251968503937" header="0.81" footer="0.5118110236220472"/>
  <pageSetup horizontalDpi="600" verticalDpi="600" orientation="portrait" paperSize="9" scale="90" r:id="rId1"/>
  <headerFooter alignWithMargins="0">
    <oddHeader>&amp;C&amp;"Arial,Félkövér"&amp;16Mohács város Önkormányzatának 2020. évi költségvetése
(eFt)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zoomScalePageLayoutView="75" workbookViewId="0" topLeftCell="A7">
      <selection activeCell="A44" sqref="A44:D47"/>
    </sheetView>
  </sheetViews>
  <sheetFormatPr defaultColWidth="9.140625" defaultRowHeight="12.75"/>
  <cols>
    <col min="1" max="1" width="45.8515625" style="44" customWidth="1"/>
    <col min="2" max="2" width="13.7109375" style="47" customWidth="1"/>
    <col min="3" max="3" width="13.8515625" style="47" customWidth="1"/>
    <col min="4" max="4" width="12.7109375" style="48" customWidth="1"/>
    <col min="5" max="5" width="13.8515625" style="48" customWidth="1"/>
    <col min="6" max="6" width="46.140625" style="44" customWidth="1"/>
    <col min="7" max="9" width="12.7109375" style="44" customWidth="1"/>
    <col min="10" max="10" width="12.8515625" style="44" customWidth="1"/>
    <col min="11" max="11" width="46.00390625" style="44" customWidth="1"/>
    <col min="12" max="12" width="16.421875" style="47" customWidth="1"/>
    <col min="13" max="14" width="12.7109375" style="44" customWidth="1"/>
    <col min="15" max="15" width="11.421875" style="44" customWidth="1"/>
    <col min="16" max="18" width="9.140625" style="43" customWidth="1"/>
    <col min="19" max="16384" width="9.140625" style="44" customWidth="1"/>
  </cols>
  <sheetData>
    <row r="1" spans="1:15" s="37" customFormat="1" ht="15">
      <c r="A1" s="117"/>
      <c r="B1" s="118"/>
      <c r="C1" s="118"/>
      <c r="D1" s="119"/>
      <c r="E1" s="119" t="s">
        <v>101</v>
      </c>
      <c r="J1" s="37" t="s">
        <v>159</v>
      </c>
      <c r="L1" s="38"/>
      <c r="N1" s="79"/>
      <c r="O1" s="37" t="s">
        <v>102</v>
      </c>
    </row>
    <row r="2" spans="1:15" s="39" customFormat="1" ht="29.25" customHeight="1">
      <c r="A2" s="292" t="s">
        <v>7</v>
      </c>
      <c r="B2" s="292"/>
      <c r="C2" s="292"/>
      <c r="D2" s="292"/>
      <c r="E2" s="292"/>
      <c r="F2" s="293" t="s">
        <v>104</v>
      </c>
      <c r="G2" s="293"/>
      <c r="H2" s="293"/>
      <c r="I2" s="293"/>
      <c r="J2" s="293"/>
      <c r="K2" s="292" t="s">
        <v>149</v>
      </c>
      <c r="L2" s="292"/>
      <c r="M2" s="292"/>
      <c r="N2" s="292"/>
      <c r="O2" s="292"/>
    </row>
    <row r="3" spans="1:15" s="40" customFormat="1" ht="42.75" customHeight="1">
      <c r="A3" s="56" t="s">
        <v>80</v>
      </c>
      <c r="B3" s="102" t="str">
        <f>'Üres mintatábla'!$B$3</f>
        <v>2020. évi eredeti</v>
      </c>
      <c r="C3" s="102" t="str">
        <f>'Üres mintatábla'!$C$3</f>
        <v>I. pótktgv</v>
      </c>
      <c r="D3" s="102" t="str">
        <f>'Üres mintatábla'!$D$3</f>
        <v>II. pótktgv</v>
      </c>
      <c r="E3" s="102" t="str">
        <f>'Üres mintatábla'!$E$3</f>
        <v>I. félévi teljesítés</v>
      </c>
      <c r="F3" s="56" t="s">
        <v>80</v>
      </c>
      <c r="G3" s="102" t="str">
        <f>'Üres mintatábla'!$B$3</f>
        <v>2020. évi eredeti</v>
      </c>
      <c r="H3" s="102" t="str">
        <f>'Üres mintatábla'!$C$3</f>
        <v>I. pótktgv</v>
      </c>
      <c r="I3" s="102" t="str">
        <f>'Üres mintatábla'!$D$3</f>
        <v>II. pótktgv</v>
      </c>
      <c r="J3" s="102" t="str">
        <f>'Üres mintatábla'!$E$3</f>
        <v>I. félévi teljesítés</v>
      </c>
      <c r="K3" s="56" t="s">
        <v>80</v>
      </c>
      <c r="L3" s="102" t="str">
        <f>'Üres mintatábla'!$B$3</f>
        <v>2020. évi eredeti</v>
      </c>
      <c r="M3" s="102" t="str">
        <f>'Üres mintatábla'!$C$3</f>
        <v>I. pótktgv</v>
      </c>
      <c r="N3" s="102" t="str">
        <f>'Üres mintatábla'!$D$3</f>
        <v>II. pótktgv</v>
      </c>
      <c r="O3" s="102" t="str">
        <f>'Üres mintatábla'!$E$3</f>
        <v>I. félévi teljesítés</v>
      </c>
    </row>
    <row r="4" spans="1:15" ht="15">
      <c r="A4" s="51" t="str">
        <f>'Üres mintatábla'!A4</f>
        <v>1.Közhatalmi bevételek</v>
      </c>
      <c r="B4" s="49">
        <f aca="true" t="shared" si="0" ref="B4:B11">G4+L4</f>
        <v>1300</v>
      </c>
      <c r="C4" s="49">
        <f aca="true" t="shared" si="1" ref="C4:E19">H4+M4</f>
        <v>1300</v>
      </c>
      <c r="D4" s="49">
        <f t="shared" si="1"/>
        <v>1300</v>
      </c>
      <c r="E4" s="49">
        <f t="shared" si="1"/>
        <v>412</v>
      </c>
      <c r="F4" s="51" t="str">
        <f>'Üres mintatábla'!$A4</f>
        <v>1.Közhatalmi bevételek</v>
      </c>
      <c r="G4" s="42"/>
      <c r="H4" s="42"/>
      <c r="I4" s="42"/>
      <c r="J4" s="42"/>
      <c r="K4" s="51" t="str">
        <f>'Üres mintatábla'!$A4</f>
        <v>1.Közhatalmi bevételek</v>
      </c>
      <c r="L4" s="49">
        <f>'Önk. és önállók összes'!B4</f>
        <v>1300</v>
      </c>
      <c r="M4" s="49">
        <f>'Önk. és önállók összes'!C4</f>
        <v>1300</v>
      </c>
      <c r="N4" s="49">
        <f>'Önk. és önállók összes'!D4</f>
        <v>1300</v>
      </c>
      <c r="O4" s="49">
        <f>'Önk. és önállók összes'!E4</f>
        <v>412</v>
      </c>
    </row>
    <row r="5" spans="1:15" ht="15">
      <c r="A5" s="51" t="str">
        <f>'Üres mintatábla'!A5</f>
        <v>2.Intézményi működési bevételek</v>
      </c>
      <c r="B5" s="49">
        <f t="shared" si="0"/>
        <v>222109</v>
      </c>
      <c r="C5" s="49">
        <f t="shared" si="1"/>
        <v>220700</v>
      </c>
      <c r="D5" s="49">
        <f t="shared" si="1"/>
        <v>220700</v>
      </c>
      <c r="E5" s="49">
        <f t="shared" si="1"/>
        <v>84770</v>
      </c>
      <c r="F5" s="51" t="str">
        <f>'Üres mintatábla'!$A5</f>
        <v>2.Intézményi működési bevételek</v>
      </c>
      <c r="G5" s="42">
        <v>8786</v>
      </c>
      <c r="H5" s="42">
        <v>8785</v>
      </c>
      <c r="I5" s="42">
        <v>8785</v>
      </c>
      <c r="J5" s="42">
        <v>4000</v>
      </c>
      <c r="K5" s="51" t="str">
        <f>'Üres mintatábla'!$A5</f>
        <v>2.Intézményi működési bevételek</v>
      </c>
      <c r="L5" s="49">
        <f>'Önk. és önállók összes'!B5</f>
        <v>213323</v>
      </c>
      <c r="M5" s="49">
        <f>'Önk. és önállók összes'!C5</f>
        <v>211915</v>
      </c>
      <c r="N5" s="49">
        <f>'Önk. és önállók összes'!D5</f>
        <v>211915</v>
      </c>
      <c r="O5" s="49">
        <f>'Önk. és önállók összes'!E5</f>
        <v>80770</v>
      </c>
    </row>
    <row r="6" spans="1:15" ht="15">
      <c r="A6" s="51" t="str">
        <f>'Üres mintatábla'!A6</f>
        <v>3.ÁFA bevételek, visszatérülések</v>
      </c>
      <c r="B6" s="49">
        <f t="shared" si="0"/>
        <v>94864</v>
      </c>
      <c r="C6" s="49">
        <f t="shared" si="1"/>
        <v>94864</v>
      </c>
      <c r="D6" s="49">
        <f t="shared" si="1"/>
        <v>94864</v>
      </c>
      <c r="E6" s="49">
        <f t="shared" si="1"/>
        <v>27685</v>
      </c>
      <c r="F6" s="51" t="str">
        <f>'Üres mintatábla'!$A6</f>
        <v>3.ÁFA bevételek, visszatérülések</v>
      </c>
      <c r="G6" s="45">
        <v>1430</v>
      </c>
      <c r="H6" s="45">
        <v>1430</v>
      </c>
      <c r="I6" s="45">
        <v>1430</v>
      </c>
      <c r="J6" s="45">
        <v>796</v>
      </c>
      <c r="K6" s="51" t="str">
        <f>'Üres mintatábla'!$A6</f>
        <v>3.ÁFA bevételek, visszatérülések</v>
      </c>
      <c r="L6" s="49">
        <f>'Önk. és önállók összes'!B6</f>
        <v>93434</v>
      </c>
      <c r="M6" s="49">
        <f>'Önk. és önállók összes'!C6</f>
        <v>93434</v>
      </c>
      <c r="N6" s="49">
        <f>'Önk. és önállók összes'!D6</f>
        <v>93434</v>
      </c>
      <c r="O6" s="49">
        <f>'Önk. és önállók összes'!E6</f>
        <v>26889</v>
      </c>
    </row>
    <row r="7" spans="1:15" s="46" customFormat="1" ht="15">
      <c r="A7" s="51" t="str">
        <f>'Üres mintatábla'!A7</f>
        <v>4.Felhalmozási</v>
      </c>
      <c r="B7" s="49">
        <f t="shared" si="0"/>
        <v>0</v>
      </c>
      <c r="C7" s="49">
        <f t="shared" si="1"/>
        <v>0</v>
      </c>
      <c r="D7" s="49">
        <f t="shared" si="1"/>
        <v>0</v>
      </c>
      <c r="E7" s="49">
        <f t="shared" si="1"/>
        <v>5811</v>
      </c>
      <c r="F7" s="51" t="str">
        <f>'Üres mintatábla'!$A7</f>
        <v>4.Felhalmozási</v>
      </c>
      <c r="G7" s="45"/>
      <c r="H7" s="45"/>
      <c r="I7" s="45"/>
      <c r="J7" s="45"/>
      <c r="K7" s="51" t="str">
        <f>'Üres mintatábla'!$A7</f>
        <v>4.Felhalmozási</v>
      </c>
      <c r="L7" s="49">
        <f>'Önk. és önállók összes'!B7</f>
        <v>0</v>
      </c>
      <c r="M7" s="49">
        <f>'Önk. és önállók összes'!C7</f>
        <v>0</v>
      </c>
      <c r="N7" s="49">
        <f>'Önk. és önállók összes'!D7</f>
        <v>0</v>
      </c>
      <c r="O7" s="49">
        <f>'Önk. és önállók összes'!E7</f>
        <v>5811</v>
      </c>
    </row>
    <row r="8" spans="1:15" s="136" customFormat="1" ht="15">
      <c r="A8" s="51" t="str">
        <f>'Üres mintatábla'!A8</f>
        <v>5.Támogatások átvett pénzeszközök</v>
      </c>
      <c r="B8" s="49">
        <f t="shared" si="0"/>
        <v>185957</v>
      </c>
      <c r="C8" s="49">
        <f t="shared" si="1"/>
        <v>206789</v>
      </c>
      <c r="D8" s="49">
        <f t="shared" si="1"/>
        <v>200189</v>
      </c>
      <c r="E8" s="49">
        <f t="shared" si="1"/>
        <v>38082</v>
      </c>
      <c r="F8" s="51" t="str">
        <f>'Üres mintatábla'!$A8</f>
        <v>5.Támogatások átvett pénzeszközök</v>
      </c>
      <c r="G8" s="36">
        <f>G9+G10</f>
        <v>6600</v>
      </c>
      <c r="H8" s="36">
        <f>H9+H10</f>
        <v>6719</v>
      </c>
      <c r="I8" s="36">
        <f>I9+I10</f>
        <v>119</v>
      </c>
      <c r="J8" s="36">
        <f>J9+J10</f>
        <v>119</v>
      </c>
      <c r="K8" s="51" t="str">
        <f>'Üres mintatábla'!$A8</f>
        <v>5.Támogatások átvett pénzeszközök</v>
      </c>
      <c r="L8" s="49">
        <f>'Önk. és önállók összes'!B8</f>
        <v>179357</v>
      </c>
      <c r="M8" s="49">
        <f>'Önk. és önállók összes'!C8</f>
        <v>200070</v>
      </c>
      <c r="N8" s="49">
        <f>'Önk. és önállók összes'!D8</f>
        <v>200070</v>
      </c>
      <c r="O8" s="49">
        <f>'Önk. és önállók összes'!E8</f>
        <v>37963</v>
      </c>
    </row>
    <row r="9" spans="1:15" s="46" customFormat="1" ht="15">
      <c r="A9" s="51" t="str">
        <f>'Üres mintatábla'!A9</f>
        <v>    -működésre</v>
      </c>
      <c r="B9" s="49">
        <f t="shared" si="0"/>
        <v>185957</v>
      </c>
      <c r="C9" s="49">
        <f t="shared" si="1"/>
        <v>206789</v>
      </c>
      <c r="D9" s="49">
        <f t="shared" si="1"/>
        <v>200189</v>
      </c>
      <c r="E9" s="49">
        <f t="shared" si="1"/>
        <v>37609</v>
      </c>
      <c r="F9" s="51" t="str">
        <f>'Üres mintatábla'!$A9</f>
        <v>    -működésre</v>
      </c>
      <c r="G9" s="45">
        <v>6600</v>
      </c>
      <c r="H9" s="45">
        <v>6719</v>
      </c>
      <c r="I9" s="45">
        <v>119</v>
      </c>
      <c r="J9" s="45">
        <v>119</v>
      </c>
      <c r="K9" s="51" t="str">
        <f>'Üres mintatábla'!$A9</f>
        <v>    -működésre</v>
      </c>
      <c r="L9" s="49">
        <f>'Önk. és önállók összes'!B9</f>
        <v>179357</v>
      </c>
      <c r="M9" s="49">
        <f>'Önk. és önállók összes'!C9</f>
        <v>200070</v>
      </c>
      <c r="N9" s="49">
        <f>'Önk. és önállók összes'!D9</f>
        <v>200070</v>
      </c>
      <c r="O9" s="49">
        <f>'Önk. és önállók összes'!E9</f>
        <v>37490</v>
      </c>
    </row>
    <row r="10" spans="1:15" s="46" customFormat="1" ht="15">
      <c r="A10" s="51" t="str">
        <f>'Üres mintatábla'!A10</f>
        <v>    -felhalmozásra</v>
      </c>
      <c r="B10" s="49">
        <f t="shared" si="0"/>
        <v>0</v>
      </c>
      <c r="C10" s="49">
        <f t="shared" si="1"/>
        <v>0</v>
      </c>
      <c r="D10" s="49">
        <f t="shared" si="1"/>
        <v>0</v>
      </c>
      <c r="E10" s="49">
        <f t="shared" si="1"/>
        <v>473</v>
      </c>
      <c r="F10" s="51" t="str">
        <f>'Üres mintatábla'!$A10</f>
        <v>    -felhalmozásra</v>
      </c>
      <c r="G10" s="45"/>
      <c r="H10" s="45"/>
      <c r="I10" s="45"/>
      <c r="J10" s="45"/>
      <c r="K10" s="51" t="str">
        <f>'Üres mintatábla'!$A10</f>
        <v>    -felhalmozásra</v>
      </c>
      <c r="L10" s="49">
        <f>'Önk. és önállók összes'!B10</f>
        <v>0</v>
      </c>
      <c r="M10" s="49">
        <f>'Önk. és önállók összes'!C10</f>
        <v>0</v>
      </c>
      <c r="N10" s="49">
        <f>'Önk. és önállók összes'!D10</f>
        <v>0</v>
      </c>
      <c r="O10" s="49">
        <f>'Önk. és önállók összes'!E10</f>
        <v>473</v>
      </c>
    </row>
    <row r="11" spans="1:15" s="46" customFormat="1" ht="15">
      <c r="A11" s="51" t="str">
        <f>'Üres mintatábla'!A11</f>
        <v>6.OEP-től átvett</v>
      </c>
      <c r="B11" s="49">
        <f t="shared" si="0"/>
        <v>117112</v>
      </c>
      <c r="C11" s="49">
        <f t="shared" si="1"/>
        <v>117112</v>
      </c>
      <c r="D11" s="49">
        <f t="shared" si="1"/>
        <v>129000</v>
      </c>
      <c r="E11" s="49">
        <f t="shared" si="1"/>
        <v>65654</v>
      </c>
      <c r="F11" s="51" t="str">
        <f>'Üres mintatábla'!$A11</f>
        <v>6.OEP-től átvett</v>
      </c>
      <c r="G11" s="45">
        <v>117112</v>
      </c>
      <c r="H11" s="45">
        <v>117112</v>
      </c>
      <c r="I11" s="45">
        <v>129000</v>
      </c>
      <c r="J11" s="45">
        <v>65654</v>
      </c>
      <c r="K11" s="51" t="str">
        <f>'Üres mintatábla'!$A11</f>
        <v>6.OEP-től átvett</v>
      </c>
      <c r="L11" s="49">
        <f>'Önk. és önállók összes'!B11</f>
        <v>0</v>
      </c>
      <c r="M11" s="49">
        <f>'Önk. és önállók összes'!C11</f>
        <v>0</v>
      </c>
      <c r="N11" s="49">
        <f>'Önk. és önállók összes'!D11</f>
        <v>0</v>
      </c>
      <c r="O11" s="49">
        <f>'Önk. és önállók összes'!E11</f>
        <v>0</v>
      </c>
    </row>
    <row r="12" spans="1:15" s="46" customFormat="1" ht="15">
      <c r="A12" s="51" t="str">
        <f>'Üres mintatábla'!A12</f>
        <v>7.Normativ állami támogatás</v>
      </c>
      <c r="B12" s="49">
        <f aca="true" t="shared" si="2" ref="B12:C22">G12+L12</f>
        <v>0</v>
      </c>
      <c r="C12" s="49">
        <f aca="true" t="shared" si="3" ref="C12:C22">H12+M12</f>
        <v>0</v>
      </c>
      <c r="D12" s="49">
        <f aca="true" t="shared" si="4" ref="D12:E22">I12+N12</f>
        <v>0</v>
      </c>
      <c r="E12" s="49">
        <f t="shared" si="1"/>
        <v>0</v>
      </c>
      <c r="F12" s="51" t="str">
        <f>'Üres mintatábla'!$A12</f>
        <v>7.Normativ állami támogatás</v>
      </c>
      <c r="G12" s="45"/>
      <c r="H12" s="45"/>
      <c r="I12" s="45"/>
      <c r="J12" s="45"/>
      <c r="K12" s="51" t="str">
        <f>'Üres mintatábla'!$A12</f>
        <v>7.Normativ állami támogatás</v>
      </c>
      <c r="L12" s="49">
        <f>'Önk. és önállók összes'!B12</f>
        <v>0</v>
      </c>
      <c r="M12" s="49">
        <f>'Önk. és önállók összes'!C12</f>
        <v>0</v>
      </c>
      <c r="N12" s="49">
        <f>'Önk. és önállók összes'!D12</f>
        <v>0</v>
      </c>
      <c r="O12" s="36">
        <f>'Önk. és önállók összes'!E12</f>
        <v>0</v>
      </c>
    </row>
    <row r="13" spans="1:15" s="46" customFormat="1" ht="15">
      <c r="A13" s="51" t="str">
        <f>'Üres mintatábla'!A13</f>
        <v>8.Központosított, és egyéb  állami támog.</v>
      </c>
      <c r="B13" s="49">
        <f t="shared" si="2"/>
        <v>0</v>
      </c>
      <c r="C13" s="49">
        <f t="shared" si="3"/>
        <v>0</v>
      </c>
      <c r="D13" s="49">
        <f t="shared" si="4"/>
        <v>0</v>
      </c>
      <c r="E13" s="49">
        <f t="shared" si="1"/>
        <v>0</v>
      </c>
      <c r="F13" s="51" t="str">
        <f>'Üres mintatábla'!$A13</f>
        <v>8.Központosított, és egyéb  állami támog.</v>
      </c>
      <c r="G13" s="45"/>
      <c r="H13" s="45"/>
      <c r="I13" s="45"/>
      <c r="J13" s="45"/>
      <c r="K13" s="51" t="str">
        <f>'Üres mintatábla'!$A13</f>
        <v>8.Központosított, és egyéb  állami támog.</v>
      </c>
      <c r="L13" s="49">
        <f>'Önk. és önállók összes'!B13</f>
        <v>0</v>
      </c>
      <c r="M13" s="49">
        <f>'Önk. és önállók összes'!C13</f>
        <v>0</v>
      </c>
      <c r="N13" s="49">
        <f>'Önk. és önállók összes'!D13</f>
        <v>0</v>
      </c>
      <c r="O13" s="36">
        <f>'Önk. és önállók összes'!E13</f>
        <v>0</v>
      </c>
    </row>
    <row r="14" spans="1:16" s="46" customFormat="1" ht="15">
      <c r="A14" s="52" t="str">
        <f>'Üres mintatábla'!A14</f>
        <v>9.Normativ állami tám. kötött felhasználású</v>
      </c>
      <c r="B14" s="36">
        <f t="shared" si="2"/>
        <v>1491438</v>
      </c>
      <c r="C14" s="36">
        <f t="shared" si="2"/>
        <v>1545628</v>
      </c>
      <c r="D14" s="36">
        <f t="shared" si="4"/>
        <v>1557040</v>
      </c>
      <c r="E14" s="36">
        <f t="shared" si="1"/>
        <v>842035</v>
      </c>
      <c r="F14" s="52" t="str">
        <f>'Üres mintatábla'!$A14</f>
        <v>9.Normativ állami tám. kötött felhasználású</v>
      </c>
      <c r="G14" s="45"/>
      <c r="H14" s="45">
        <v>390</v>
      </c>
      <c r="I14" s="45">
        <v>469</v>
      </c>
      <c r="J14" s="45">
        <v>469</v>
      </c>
      <c r="K14" s="52" t="str">
        <f>'Üres mintatábla'!$A14</f>
        <v>9.Normativ állami tám. kötött felhasználású</v>
      </c>
      <c r="L14" s="36">
        <f>'Önk. és önállók összes'!B14</f>
        <v>1491438</v>
      </c>
      <c r="M14" s="36">
        <f>'Önk. és önállók összes'!C14</f>
        <v>1545238</v>
      </c>
      <c r="N14" s="36">
        <f>'Önk. és önállók összes'!D14</f>
        <v>1556571</v>
      </c>
      <c r="O14" s="36">
        <f>'Önk. és önállók összes'!E14</f>
        <v>841566</v>
      </c>
      <c r="P14" s="169"/>
    </row>
    <row r="15" spans="1:15" s="46" customFormat="1" ht="15">
      <c r="A15" s="52" t="str">
        <f>'Üres mintatábla'!A15</f>
        <v>10.Önkormányzati finanszírozás</v>
      </c>
      <c r="B15" s="36"/>
      <c r="C15" s="36"/>
      <c r="D15" s="36"/>
      <c r="E15" s="36"/>
      <c r="F15" s="52" t="str">
        <f>'Üres mintatábla'!$A15</f>
        <v>10.Önkormányzati finanszírozás</v>
      </c>
      <c r="G15" s="45"/>
      <c r="H15" s="45"/>
      <c r="I15" s="45"/>
      <c r="J15" s="45"/>
      <c r="K15" s="52" t="str">
        <f>'Üres mintatábla'!$A15</f>
        <v>10.Önkormányzati finanszírozás</v>
      </c>
      <c r="L15" s="36">
        <f>'Önk. és önállók összes'!B15</f>
        <v>1288659</v>
      </c>
      <c r="M15" s="36">
        <f>'Önk. és önállók összes'!C15</f>
        <v>1162702</v>
      </c>
      <c r="N15" s="36">
        <f>'Önk. és önállók összes'!D15</f>
        <v>1162934</v>
      </c>
      <c r="O15" s="36">
        <f>'Önk. és önállók összes'!E15</f>
        <v>600666</v>
      </c>
    </row>
    <row r="16" spans="1:15" ht="15">
      <c r="A16" s="51" t="str">
        <f>'Üres mintatábla'!A16</f>
        <v>11.Finanszírozási bevételek (hitelek, ép.)</v>
      </c>
      <c r="B16" s="49">
        <f t="shared" si="2"/>
        <v>0</v>
      </c>
      <c r="C16" s="49">
        <f t="shared" si="3"/>
        <v>0</v>
      </c>
      <c r="D16" s="49">
        <f t="shared" si="4"/>
        <v>0</v>
      </c>
      <c r="E16" s="49">
        <f t="shared" si="1"/>
        <v>0</v>
      </c>
      <c r="F16" s="51" t="str">
        <f>'Üres mintatábla'!$A16</f>
        <v>11.Finanszírozási bevételek (hitelek, ép.)</v>
      </c>
      <c r="G16" s="42"/>
      <c r="H16" s="42"/>
      <c r="I16" s="42"/>
      <c r="J16" s="42"/>
      <c r="K16" s="51" t="str">
        <f>'Üres mintatábla'!$A16</f>
        <v>11.Finanszírozási bevételek (hitelek, ép.)</v>
      </c>
      <c r="L16" s="49">
        <f>'Önk. és önállók összes'!B16</f>
        <v>0</v>
      </c>
      <c r="M16" s="49">
        <f>'Önk. és önállók összes'!C16</f>
        <v>0</v>
      </c>
      <c r="N16" s="49">
        <f>'Önk. és önállók összes'!D16</f>
        <v>0</v>
      </c>
      <c r="O16" s="49">
        <f>'Önk. és önállók összes'!E16</f>
        <v>0</v>
      </c>
    </row>
    <row r="17" spans="1:15" ht="15">
      <c r="A17" s="51" t="str">
        <f>'Üres mintatábla'!A17</f>
        <v>12.Előző évi pénzmaradvány</v>
      </c>
      <c r="B17" s="49">
        <f t="shared" si="2"/>
        <v>0</v>
      </c>
      <c r="C17" s="49">
        <f t="shared" si="3"/>
        <v>2207420</v>
      </c>
      <c r="D17" s="49">
        <f t="shared" si="4"/>
        <v>2207420</v>
      </c>
      <c r="E17" s="49">
        <f t="shared" si="1"/>
        <v>2207420</v>
      </c>
      <c r="F17" s="51" t="str">
        <f>'Üres mintatábla'!$A17</f>
        <v>12.Előző évi pénzmaradvány</v>
      </c>
      <c r="G17" s="42"/>
      <c r="H17" s="42">
        <v>5286</v>
      </c>
      <c r="I17" s="42">
        <v>5286</v>
      </c>
      <c r="J17" s="42">
        <v>5286</v>
      </c>
      <c r="K17" s="51" t="str">
        <f>'Üres mintatábla'!$A17</f>
        <v>12.Előző évi pénzmaradvány</v>
      </c>
      <c r="L17" s="49">
        <f>'Önk. és önállók összes'!B17</f>
        <v>0</v>
      </c>
      <c r="M17" s="49">
        <f>'Önk. és önállók összes'!C17</f>
        <v>2202134</v>
      </c>
      <c r="N17" s="49">
        <f>'Önk. és önállók összes'!D17</f>
        <v>2202134</v>
      </c>
      <c r="O17" s="49">
        <f>'Önk. és önállók összes'!E17</f>
        <v>2202134</v>
      </c>
    </row>
    <row r="18" spans="1:15" ht="15">
      <c r="A18" s="51" t="str">
        <f>'Üres mintatábla'!A18</f>
        <v>13.Kamat bevétel</v>
      </c>
      <c r="B18" s="49">
        <f t="shared" si="2"/>
        <v>100</v>
      </c>
      <c r="C18" s="49">
        <f t="shared" si="3"/>
        <v>105</v>
      </c>
      <c r="D18" s="49">
        <f t="shared" si="4"/>
        <v>105</v>
      </c>
      <c r="E18" s="49">
        <f t="shared" si="1"/>
        <v>24</v>
      </c>
      <c r="F18" s="51" t="str">
        <f>'Üres mintatábla'!$A18</f>
        <v>13.Kamat bevétel</v>
      </c>
      <c r="G18" s="42"/>
      <c r="H18" s="42">
        <v>1</v>
      </c>
      <c r="I18" s="42">
        <v>1</v>
      </c>
      <c r="J18" s="42"/>
      <c r="K18" s="51" t="str">
        <f>'Üres mintatábla'!$A18</f>
        <v>13.Kamat bevétel</v>
      </c>
      <c r="L18" s="49">
        <f>'Önk. és önállók összes'!B18</f>
        <v>100</v>
      </c>
      <c r="M18" s="49">
        <f>'Önk. és önállók összes'!C18</f>
        <v>104</v>
      </c>
      <c r="N18" s="49">
        <f>'Önk. és önállók összes'!D18</f>
        <v>104</v>
      </c>
      <c r="O18" s="49">
        <f>'Önk. és önállók összes'!E18</f>
        <v>24</v>
      </c>
    </row>
    <row r="19" spans="1:15" ht="15">
      <c r="A19" s="51" t="str">
        <f>'Üres mintatábla'!A19</f>
        <v>14.Kölcsön visszatérülés</v>
      </c>
      <c r="B19" s="49">
        <f t="shared" si="2"/>
        <v>0</v>
      </c>
      <c r="C19" s="49">
        <f t="shared" si="3"/>
        <v>0</v>
      </c>
      <c r="D19" s="49">
        <f t="shared" si="4"/>
        <v>0</v>
      </c>
      <c r="E19" s="49">
        <f t="shared" si="1"/>
        <v>1500</v>
      </c>
      <c r="F19" s="51" t="str">
        <f>'Üres mintatábla'!$A19</f>
        <v>14.Kölcsön visszatérülés</v>
      </c>
      <c r="G19" s="42"/>
      <c r="H19" s="42"/>
      <c r="I19" s="42"/>
      <c r="J19" s="42"/>
      <c r="K19" s="51" t="str">
        <f>'Üres mintatábla'!$A19</f>
        <v>14.Kölcsön visszatérülés</v>
      </c>
      <c r="L19" s="49">
        <f>'Önk. és önállók összes'!B19</f>
        <v>0</v>
      </c>
      <c r="M19" s="49">
        <f>'Önk. és önállók összes'!C19</f>
        <v>0</v>
      </c>
      <c r="N19" s="49">
        <f>'Önk. és önállók összes'!D19</f>
        <v>0</v>
      </c>
      <c r="O19" s="49">
        <f>'Önk. és önállók összes'!E19</f>
        <v>1500</v>
      </c>
    </row>
    <row r="20" spans="1:15" ht="15">
      <c r="A20" s="51" t="str">
        <f>'Üres mintatábla'!A20</f>
        <v>15.Előző évi ktgv-i kiegészítések visszatér.</v>
      </c>
      <c r="B20" s="49">
        <f t="shared" si="2"/>
        <v>0</v>
      </c>
      <c r="C20" s="49">
        <f t="shared" si="3"/>
        <v>0</v>
      </c>
      <c r="D20" s="49">
        <f t="shared" si="4"/>
        <v>0</v>
      </c>
      <c r="E20" s="49">
        <f t="shared" si="4"/>
        <v>0</v>
      </c>
      <c r="F20" s="51" t="str">
        <f>'Üres mintatábla'!$A20</f>
        <v>15.Előző évi ktgv-i kiegészítések visszatér.</v>
      </c>
      <c r="G20" s="41"/>
      <c r="H20" s="41"/>
      <c r="I20" s="42"/>
      <c r="J20" s="42"/>
      <c r="K20" s="51" t="str">
        <f>'Üres mintatábla'!$A20</f>
        <v>15.Előző évi ktgv-i kiegészítések visszatér.</v>
      </c>
      <c r="L20" s="49">
        <f>'Önk. és önállók összes'!B20</f>
        <v>0</v>
      </c>
      <c r="M20" s="49">
        <f>'Önk. és önállók összes'!C20</f>
        <v>0</v>
      </c>
      <c r="N20" s="49">
        <f>'Önk. és önállók összes'!D20</f>
        <v>0</v>
      </c>
      <c r="O20" s="49">
        <f>'Önk. és önállók összes'!E20</f>
        <v>0</v>
      </c>
    </row>
    <row r="21" spans="1:15" ht="15">
      <c r="A21" s="107" t="s">
        <v>112</v>
      </c>
      <c r="B21" s="49">
        <f t="shared" si="2"/>
        <v>0</v>
      </c>
      <c r="C21" s="49">
        <f t="shared" si="3"/>
        <v>0</v>
      </c>
      <c r="D21" s="49">
        <f t="shared" si="4"/>
        <v>0</v>
      </c>
      <c r="E21" s="49">
        <f t="shared" si="4"/>
        <v>0</v>
      </c>
      <c r="F21" s="62" t="s">
        <v>109</v>
      </c>
      <c r="G21" s="41"/>
      <c r="H21" s="41"/>
      <c r="I21" s="42"/>
      <c r="J21" s="42"/>
      <c r="K21" s="62" t="s">
        <v>109</v>
      </c>
      <c r="L21" s="49">
        <f>'Önk. és önállók összes'!B21</f>
        <v>0</v>
      </c>
      <c r="M21" s="49">
        <f>'Önk. és önállók összes'!C21</f>
        <v>0</v>
      </c>
      <c r="N21" s="49">
        <f>'Önk. és önállók összes'!D21</f>
        <v>0</v>
      </c>
      <c r="O21" s="49">
        <f>'Önk. és önállók összes'!E21</f>
        <v>0</v>
      </c>
    </row>
    <row r="22" spans="1:15" ht="15">
      <c r="A22" s="107" t="s">
        <v>168</v>
      </c>
      <c r="B22" s="49">
        <f t="shared" si="2"/>
        <v>0</v>
      </c>
      <c r="C22" s="49">
        <f t="shared" si="3"/>
        <v>0</v>
      </c>
      <c r="D22" s="49">
        <f t="shared" si="4"/>
        <v>0</v>
      </c>
      <c r="E22" s="49">
        <f t="shared" si="4"/>
        <v>0</v>
      </c>
      <c r="F22" s="62"/>
      <c r="G22" s="41"/>
      <c r="H22" s="41"/>
      <c r="I22" s="42"/>
      <c r="J22" s="42"/>
      <c r="K22" s="107" t="s">
        <v>168</v>
      </c>
      <c r="L22" s="49">
        <f>'Önk. és önállók összes'!B22</f>
        <v>0</v>
      </c>
      <c r="M22" s="49">
        <f>'Önk. és önállók összes'!C22</f>
        <v>0</v>
      </c>
      <c r="N22" s="49">
        <f>'Önk. és önállók összes'!D22</f>
        <v>0</v>
      </c>
      <c r="O22" s="49">
        <f>'Önk. és önállók összes'!E22</f>
        <v>0</v>
      </c>
    </row>
    <row r="23" spans="1:15" ht="15">
      <c r="A23" s="107" t="s">
        <v>153</v>
      </c>
      <c r="B23" s="42">
        <v>1288659</v>
      </c>
      <c r="C23" s="42">
        <f>1175578-12876</f>
        <v>1162702</v>
      </c>
      <c r="D23" s="168">
        <v>1162934</v>
      </c>
      <c r="E23" s="49">
        <v>600666</v>
      </c>
      <c r="F23" s="62"/>
      <c r="G23" s="41"/>
      <c r="H23" s="41"/>
      <c r="I23" s="42"/>
      <c r="J23" s="41"/>
      <c r="K23" s="62"/>
      <c r="L23" s="49"/>
      <c r="M23" s="49"/>
      <c r="N23" s="49"/>
      <c r="O23" s="49"/>
    </row>
    <row r="24" spans="1:15" s="137" customFormat="1" ht="15.75">
      <c r="A24" s="53" t="s">
        <v>87</v>
      </c>
      <c r="B24" s="50">
        <f>SUM(B4:B23)-B9-B10</f>
        <v>3401539</v>
      </c>
      <c r="C24" s="50">
        <f>SUM(C4:C23)-C9-C10</f>
        <v>5556620</v>
      </c>
      <c r="D24" s="50">
        <f>SUM(D4:D23)-D9-D10</f>
        <v>5573552</v>
      </c>
      <c r="E24" s="50">
        <f>SUM(E4:E23)-E9-E10</f>
        <v>3874059</v>
      </c>
      <c r="F24" s="53" t="s">
        <v>87</v>
      </c>
      <c r="G24" s="50">
        <f>SUM(G4:G21)-G9-G10</f>
        <v>133928</v>
      </c>
      <c r="H24" s="50">
        <f>SUM(H4:H21)-H9-H10</f>
        <v>139723</v>
      </c>
      <c r="I24" s="50">
        <f>SUM(I4:I21)-I9-I10</f>
        <v>145090</v>
      </c>
      <c r="J24" s="50">
        <f>SUM(J4:J21)-J9-J10</f>
        <v>76324</v>
      </c>
      <c r="K24" s="53" t="s">
        <v>87</v>
      </c>
      <c r="L24" s="50">
        <f>SUM(L4:L22)-L9-L10</f>
        <v>3267611</v>
      </c>
      <c r="M24" s="50">
        <f>SUM(M4:M22)-M9-M10</f>
        <v>5416897</v>
      </c>
      <c r="N24" s="50">
        <f>SUM(N4:N22)-N9-N10</f>
        <v>5428462</v>
      </c>
      <c r="O24" s="50">
        <f>SUM(O4:O22)-O9-O10</f>
        <v>3797735</v>
      </c>
    </row>
    <row r="25" spans="1:18" s="140" customFormat="1" ht="15.75">
      <c r="A25" s="72" t="s">
        <v>81</v>
      </c>
      <c r="B25" s="49"/>
      <c r="C25" s="49"/>
      <c r="D25" s="55"/>
      <c r="E25" s="55"/>
      <c r="F25" s="72" t="s">
        <v>81</v>
      </c>
      <c r="G25" s="138"/>
      <c r="H25" s="138"/>
      <c r="I25" s="52"/>
      <c r="J25" s="138"/>
      <c r="K25" s="72" t="s">
        <v>81</v>
      </c>
      <c r="L25" s="51"/>
      <c r="M25" s="51"/>
      <c r="N25" s="51"/>
      <c r="O25" s="52"/>
      <c r="P25" s="139"/>
      <c r="Q25" s="139"/>
      <c r="R25" s="139"/>
    </row>
    <row r="26" spans="1:15" ht="15">
      <c r="A26" s="51" t="str">
        <f>'Üres mintatábla'!A24</f>
        <v>1.Személyi juttatások</v>
      </c>
      <c r="B26" s="49">
        <f>G26+L26</f>
        <v>930682</v>
      </c>
      <c r="C26" s="49">
        <f>H26+M26</f>
        <v>974680</v>
      </c>
      <c r="D26" s="49">
        <f>I26+N26</f>
        <v>983394</v>
      </c>
      <c r="E26" s="49">
        <f>J26+O26</f>
        <v>376960</v>
      </c>
      <c r="F26" s="51" t="str">
        <f>'Üres mintatábla'!$A24</f>
        <v>1.Személyi juttatások</v>
      </c>
      <c r="G26" s="42">
        <v>72241</v>
      </c>
      <c r="H26" s="42">
        <v>73507</v>
      </c>
      <c r="I26" s="42">
        <v>78450</v>
      </c>
      <c r="J26" s="42">
        <v>36960</v>
      </c>
      <c r="K26" s="51" t="str">
        <f>'Üres mintatábla'!$A24</f>
        <v>1.Személyi juttatások</v>
      </c>
      <c r="L26" s="49">
        <f>'Önk. és önállók összes'!B25</f>
        <v>858441</v>
      </c>
      <c r="M26" s="49">
        <f>'Önk. és önállók összes'!C25</f>
        <v>901173</v>
      </c>
      <c r="N26" s="49">
        <f>'Önk. és önállók összes'!D25</f>
        <v>904944</v>
      </c>
      <c r="O26" s="49">
        <f>'Önk. és önállók összes'!E25</f>
        <v>340000</v>
      </c>
    </row>
    <row r="27" spans="1:15" ht="15">
      <c r="A27" s="51" t="str">
        <f>'Üres mintatábla'!A25</f>
        <v>2.Munkaadót terhelő járulékok</v>
      </c>
      <c r="B27" s="49">
        <f aca="true" t="shared" si="5" ref="B27:B34">G27+L27</f>
        <v>162401</v>
      </c>
      <c r="C27" s="49">
        <f aca="true" t="shared" si="6" ref="C27:C35">H27+M27</f>
        <v>169259</v>
      </c>
      <c r="D27" s="49">
        <f aca="true" t="shared" si="7" ref="D27:D37">I27+N27</f>
        <v>170131</v>
      </c>
      <c r="E27" s="49">
        <f aca="true" t="shared" si="8" ref="E27:E40">J27+O27</f>
        <v>65931</v>
      </c>
      <c r="F27" s="51" t="str">
        <f>'Üres mintatábla'!$A25</f>
        <v>2.Munkaadót terhelő járulékok</v>
      </c>
      <c r="G27" s="42">
        <v>12642</v>
      </c>
      <c r="H27" s="42">
        <v>12791</v>
      </c>
      <c r="I27" s="42">
        <v>13571</v>
      </c>
      <c r="J27" s="42">
        <v>5894</v>
      </c>
      <c r="K27" s="51" t="str">
        <f>'Üres mintatábla'!$A25</f>
        <v>2.Munkaadót terhelő járulékok</v>
      </c>
      <c r="L27" s="49">
        <f>'Önk. és önállók összes'!B26</f>
        <v>149759</v>
      </c>
      <c r="M27" s="49">
        <f>'Önk. és önállók összes'!C26</f>
        <v>156468</v>
      </c>
      <c r="N27" s="49">
        <f>'Önk. és önállók összes'!D26</f>
        <v>156560</v>
      </c>
      <c r="O27" s="49">
        <f>'Önk. és önállók összes'!E26</f>
        <v>60037</v>
      </c>
    </row>
    <row r="28" spans="1:18" s="140" customFormat="1" ht="15.75" customHeight="1">
      <c r="A28" s="51" t="str">
        <f>'Üres mintatábla'!A26</f>
        <v>3.Dologi kiadások</v>
      </c>
      <c r="B28" s="49">
        <f t="shared" si="5"/>
        <v>536045</v>
      </c>
      <c r="C28" s="49">
        <f t="shared" si="6"/>
        <v>564475</v>
      </c>
      <c r="D28" s="49">
        <f t="shared" si="7"/>
        <v>564345</v>
      </c>
      <c r="E28" s="49">
        <f t="shared" si="8"/>
        <v>262986</v>
      </c>
      <c r="F28" s="51" t="str">
        <f>'Üres mintatábla'!$A26</f>
        <v>3.Dologi kiadások</v>
      </c>
      <c r="G28" s="49">
        <f>G29+G30</f>
        <v>45909</v>
      </c>
      <c r="H28" s="49">
        <f>H29+H30</f>
        <v>47625</v>
      </c>
      <c r="I28" s="49">
        <f>I29+I30</f>
        <v>47625</v>
      </c>
      <c r="J28" s="49">
        <f>J29+J30</f>
        <v>22333</v>
      </c>
      <c r="K28" s="51" t="str">
        <f>'Üres mintatábla'!$A26</f>
        <v>3.Dologi kiadások</v>
      </c>
      <c r="L28" s="49">
        <f>'Önk. és önállók összes'!B27</f>
        <v>490136</v>
      </c>
      <c r="M28" s="49">
        <f>'Önk. és önállók összes'!C27</f>
        <v>516850</v>
      </c>
      <c r="N28" s="49">
        <f>'Önk. és önállók összes'!D27</f>
        <v>516720</v>
      </c>
      <c r="O28" s="49">
        <f>'Önk. és önállók összes'!E27</f>
        <v>240653</v>
      </c>
      <c r="P28" s="139"/>
      <c r="Q28" s="139"/>
      <c r="R28" s="139"/>
    </row>
    <row r="29" spans="1:15" ht="15.75" customHeight="1">
      <c r="A29" s="51" t="str">
        <f>'Üres mintatábla'!A27</f>
        <v>    -közüzemi díjak </v>
      </c>
      <c r="B29" s="49">
        <f t="shared" si="5"/>
        <v>47557</v>
      </c>
      <c r="C29" s="49">
        <f t="shared" si="6"/>
        <v>53057</v>
      </c>
      <c r="D29" s="49">
        <f t="shared" si="7"/>
        <v>53027</v>
      </c>
      <c r="E29" s="49">
        <f t="shared" si="8"/>
        <v>26392</v>
      </c>
      <c r="F29" s="51" t="str">
        <f>'Üres mintatábla'!$A27</f>
        <v>    -közüzemi díjak </v>
      </c>
      <c r="G29" s="42">
        <v>3777</v>
      </c>
      <c r="H29" s="42">
        <v>3777</v>
      </c>
      <c r="I29" s="42">
        <v>3747</v>
      </c>
      <c r="J29" s="42">
        <v>1095</v>
      </c>
      <c r="K29" s="51" t="str">
        <f>'Üres mintatábla'!$A27</f>
        <v>    -közüzemi díjak </v>
      </c>
      <c r="L29" s="49">
        <f>'Önk. és önállók összes'!B28</f>
        <v>43780</v>
      </c>
      <c r="M29" s="49">
        <f>'Önk. és önállók összes'!C28</f>
        <v>49280</v>
      </c>
      <c r="N29" s="49">
        <f>'Önk. és önállók összes'!D28</f>
        <v>49280</v>
      </c>
      <c r="O29" s="49">
        <f>'Önk. és önállók összes'!E28</f>
        <v>25297</v>
      </c>
    </row>
    <row r="30" spans="1:15" ht="15">
      <c r="A30" s="51" t="str">
        <f>'Üres mintatábla'!A28</f>
        <v>    -szakmai</v>
      </c>
      <c r="B30" s="49">
        <f t="shared" si="5"/>
        <v>488488</v>
      </c>
      <c r="C30" s="49">
        <f t="shared" si="6"/>
        <v>511418</v>
      </c>
      <c r="D30" s="49">
        <f t="shared" si="7"/>
        <v>511318</v>
      </c>
      <c r="E30" s="49">
        <f t="shared" si="8"/>
        <v>236595</v>
      </c>
      <c r="F30" s="51" t="s">
        <v>265</v>
      </c>
      <c r="G30" s="42">
        <v>42132</v>
      </c>
      <c r="H30" s="42">
        <v>43848</v>
      </c>
      <c r="I30" s="42">
        <v>43878</v>
      </c>
      <c r="J30" s="42">
        <v>21238</v>
      </c>
      <c r="K30" s="51" t="str">
        <f>'Üres mintatábla'!$A28</f>
        <v>    -szakmai</v>
      </c>
      <c r="L30" s="49">
        <f>'Önk. és önállók összes'!B29</f>
        <v>446356</v>
      </c>
      <c r="M30" s="49">
        <f>'Önk. és önállók összes'!C29</f>
        <v>467570</v>
      </c>
      <c r="N30" s="49">
        <f>'Önk. és önállók összes'!D29</f>
        <v>467440</v>
      </c>
      <c r="O30" s="49">
        <f>'Önk. és önállók összes'!E29</f>
        <v>215357</v>
      </c>
    </row>
    <row r="31" spans="1:15" ht="15">
      <c r="A31" s="51" t="str">
        <f>'Üres mintatábla'!A29</f>
        <v>4.Ellátottak pénzbeni juttatásai</v>
      </c>
      <c r="B31" s="49">
        <f t="shared" si="5"/>
        <v>82298</v>
      </c>
      <c r="C31" s="49">
        <f t="shared" si="6"/>
        <v>82298</v>
      </c>
      <c r="D31" s="49">
        <f t="shared" si="7"/>
        <v>82298</v>
      </c>
      <c r="E31" s="49">
        <f t="shared" si="8"/>
        <v>18951</v>
      </c>
      <c r="F31" s="51" t="str">
        <f>'Üres mintatábla'!$A29</f>
        <v>4.Ellátottak pénzbeni juttatásai</v>
      </c>
      <c r="G31" s="41"/>
      <c r="H31" s="41"/>
      <c r="I31" s="41"/>
      <c r="J31" s="41"/>
      <c r="K31" s="51" t="str">
        <f>'Üres mintatábla'!$A29</f>
        <v>4.Ellátottak pénzbeni juttatásai</v>
      </c>
      <c r="L31" s="49">
        <f>'Önk. és önállók összes'!B30</f>
        <v>82298</v>
      </c>
      <c r="M31" s="49">
        <f>'Önk. és önállók összes'!C30</f>
        <v>82298</v>
      </c>
      <c r="N31" s="49">
        <f>'Önk. és önállók összes'!D30</f>
        <v>82298</v>
      </c>
      <c r="O31" s="49">
        <f>'Önk. és önállók összes'!E30</f>
        <v>18951</v>
      </c>
    </row>
    <row r="32" spans="1:15" ht="15">
      <c r="A32" s="51" t="str">
        <f>'Üres mintatábla'!A30</f>
        <v>5.Felujitási kiadások</v>
      </c>
      <c r="B32" s="49">
        <f t="shared" si="5"/>
        <v>1350</v>
      </c>
      <c r="C32" s="49">
        <f t="shared" si="6"/>
        <v>1514</v>
      </c>
      <c r="D32" s="49">
        <f t="shared" si="7"/>
        <v>7764</v>
      </c>
      <c r="E32" s="49">
        <f t="shared" si="8"/>
        <v>164</v>
      </c>
      <c r="F32" s="51"/>
      <c r="G32" s="41"/>
      <c r="H32" s="41"/>
      <c r="I32" s="41"/>
      <c r="J32" s="41"/>
      <c r="K32" s="51" t="str">
        <f>'Üres mintatábla'!$A30</f>
        <v>5.Felujitási kiadások</v>
      </c>
      <c r="L32" s="49">
        <f>'Önk. és önállók összes'!B31</f>
        <v>1350</v>
      </c>
      <c r="M32" s="49">
        <f>'Önk. és önállók összes'!C31</f>
        <v>1514</v>
      </c>
      <c r="N32" s="49">
        <f>'Önk. és önállók összes'!D31</f>
        <v>7764</v>
      </c>
      <c r="O32" s="49">
        <f>'Önk. és önállók összes'!E31</f>
        <v>164</v>
      </c>
    </row>
    <row r="33" spans="1:15" ht="15">
      <c r="A33" s="51" t="str">
        <f>'Üres mintatábla'!A31</f>
        <v>6.Felhalmozási kiadások</v>
      </c>
      <c r="B33" s="49">
        <f t="shared" si="5"/>
        <v>21588</v>
      </c>
      <c r="C33" s="49">
        <f t="shared" si="6"/>
        <v>165197</v>
      </c>
      <c r="D33" s="49">
        <f t="shared" si="7"/>
        <v>158721</v>
      </c>
      <c r="E33" s="49">
        <f t="shared" si="8"/>
        <v>67836</v>
      </c>
      <c r="F33" s="51" t="str">
        <f>'Üres mintatábla'!$A31</f>
        <v>6.Felhalmozási kiadások</v>
      </c>
      <c r="G33" s="41"/>
      <c r="H33" s="41">
        <v>1987</v>
      </c>
      <c r="I33" s="41">
        <v>1631</v>
      </c>
      <c r="J33" s="41">
        <v>617</v>
      </c>
      <c r="K33" s="62" t="s">
        <v>110</v>
      </c>
      <c r="L33" s="49">
        <f>'Önk. és önállók összes'!B32</f>
        <v>21588</v>
      </c>
      <c r="M33" s="49">
        <f>'Önk. és önállók összes'!C32</f>
        <v>163210</v>
      </c>
      <c r="N33" s="49">
        <f>'Önk. és önállók összes'!D32</f>
        <v>157090</v>
      </c>
      <c r="O33" s="49">
        <f>'Önk. és önállók összes'!E32</f>
        <v>67219</v>
      </c>
    </row>
    <row r="34" spans="1:15" ht="15">
      <c r="A34" s="51" t="str">
        <f>'Üres mintatábla'!A32</f>
        <v>7.Egyéb működési és fejl. c. támogatások</v>
      </c>
      <c r="B34" s="49">
        <f t="shared" si="5"/>
        <v>1380577</v>
      </c>
      <c r="C34" s="49">
        <f t="shared" si="6"/>
        <v>1678425</v>
      </c>
      <c r="D34" s="49">
        <f t="shared" si="7"/>
        <v>1689140</v>
      </c>
      <c r="E34" s="49">
        <f t="shared" si="8"/>
        <v>722975</v>
      </c>
      <c r="F34" s="51" t="str">
        <f>'Üres mintatábla'!$A32</f>
        <v>7.Egyéb működési és fejl. c. támogatások</v>
      </c>
      <c r="G34" s="41"/>
      <c r="H34" s="41"/>
      <c r="I34" s="49"/>
      <c r="J34" s="41"/>
      <c r="K34" s="51" t="str">
        <f>'Üres mintatábla'!$A32</f>
        <v>7.Egyéb működési és fejl. c. támogatások</v>
      </c>
      <c r="L34" s="49">
        <f>'Önk. és önállók összes'!B33</f>
        <v>1380577</v>
      </c>
      <c r="M34" s="49">
        <f>'Önk. és önállók összes'!C33</f>
        <v>1678425</v>
      </c>
      <c r="N34" s="49">
        <f>'Önk. és önállók összes'!D33</f>
        <v>1689140</v>
      </c>
      <c r="O34" s="49">
        <f>'Önk. és önállók összes'!E33</f>
        <v>722975</v>
      </c>
    </row>
    <row r="35" spans="1:15" ht="15">
      <c r="A35" s="51" t="str">
        <f>'Üres mintatábla'!A33</f>
        <v>8.Finanszírozási kiadások</v>
      </c>
      <c r="B35" s="49">
        <f>G35+L35</f>
        <v>0</v>
      </c>
      <c r="C35" s="49">
        <f t="shared" si="6"/>
        <v>0</v>
      </c>
      <c r="D35" s="49">
        <f t="shared" si="7"/>
        <v>0</v>
      </c>
      <c r="E35" s="49">
        <f t="shared" si="8"/>
        <v>0</v>
      </c>
      <c r="F35" s="51" t="str">
        <f>'Üres mintatábla'!$A33</f>
        <v>8.Finanszírozási kiadások</v>
      </c>
      <c r="G35" s="41"/>
      <c r="H35" s="41"/>
      <c r="I35" s="41"/>
      <c r="J35" s="41"/>
      <c r="K35" s="51" t="str">
        <f>'Üres mintatábla'!$A33</f>
        <v>8.Finanszírozási kiadások</v>
      </c>
      <c r="L35" s="49">
        <f>'Önk. és önállók összes'!B34</f>
        <v>0</v>
      </c>
      <c r="M35" s="49">
        <f>'Önk. és önállók összes'!C34</f>
        <v>0</v>
      </c>
      <c r="N35" s="49">
        <f>'Önk. és önállók összes'!D34</f>
        <v>0</v>
      </c>
      <c r="O35" s="49">
        <f>'Önk. és önállók összes'!E34</f>
        <v>0</v>
      </c>
    </row>
    <row r="36" spans="1:15" ht="15">
      <c r="A36" s="51" t="str">
        <f>'Üres mintatábla'!A34</f>
        <v>9. Általános Forgalmi Adó kiadások</v>
      </c>
      <c r="B36" s="49">
        <f>G36+L36</f>
        <v>160933</v>
      </c>
      <c r="C36" s="49">
        <f aca="true" t="shared" si="9" ref="C36:D40">H36+M36</f>
        <v>163060</v>
      </c>
      <c r="D36" s="49">
        <f t="shared" si="7"/>
        <v>163060</v>
      </c>
      <c r="E36" s="49">
        <f t="shared" si="8"/>
        <v>62940</v>
      </c>
      <c r="F36" s="51" t="str">
        <f>'Üres mintatábla'!$A34</f>
        <v>9. Általános Forgalmi Adó kiadások</v>
      </c>
      <c r="G36" s="41">
        <v>3136</v>
      </c>
      <c r="H36" s="41">
        <v>3813</v>
      </c>
      <c r="I36" s="41">
        <v>3813</v>
      </c>
      <c r="J36" s="41">
        <v>1465</v>
      </c>
      <c r="K36" s="51" t="str">
        <f>'Üres mintatábla'!$A34</f>
        <v>9. Általános Forgalmi Adó kiadások</v>
      </c>
      <c r="L36" s="49">
        <f>'Önk. és önállók összes'!B35</f>
        <v>157797</v>
      </c>
      <c r="M36" s="49">
        <f>'Önk. és önállók összes'!C35</f>
        <v>159247</v>
      </c>
      <c r="N36" s="49">
        <f>'Önk. és önállók összes'!D35</f>
        <v>159247</v>
      </c>
      <c r="O36" s="49">
        <f>'Önk. és önállók összes'!E35</f>
        <v>61475</v>
      </c>
    </row>
    <row r="37" spans="1:15" ht="15">
      <c r="A37" s="51" t="str">
        <f>'Üres mintatábla'!A35</f>
        <v>10.Tartalékok</v>
      </c>
      <c r="B37" s="49">
        <f>G37+L37</f>
        <v>125665</v>
      </c>
      <c r="C37" s="49">
        <f t="shared" si="9"/>
        <v>1632989</v>
      </c>
      <c r="D37" s="49">
        <f t="shared" si="7"/>
        <v>1629976</v>
      </c>
      <c r="E37" s="49">
        <f t="shared" si="8"/>
        <v>0</v>
      </c>
      <c r="F37" s="51" t="str">
        <f>'Üres mintatábla'!$A35</f>
        <v>10.Tartalékok</v>
      </c>
      <c r="G37" s="41"/>
      <c r="H37" s="41"/>
      <c r="I37" s="41"/>
      <c r="J37" s="41"/>
      <c r="K37" s="51" t="str">
        <f>'Üres mintatábla'!$A35</f>
        <v>10.Tartalékok</v>
      </c>
      <c r="L37" s="49">
        <f>'Önk. és önállók összes'!B36</f>
        <v>125665</v>
      </c>
      <c r="M37" s="49">
        <f>'Önk. és önállók összes'!C36</f>
        <v>1632989</v>
      </c>
      <c r="N37" s="49">
        <f>'Önk. és önállók összes'!D36</f>
        <v>1629976</v>
      </c>
      <c r="O37" s="49">
        <f>'Önk. és önállók összes'!E36</f>
        <v>0</v>
      </c>
    </row>
    <row r="38" spans="1:15" ht="15">
      <c r="A38" s="51" t="str">
        <f>'Üres mintatábla'!A36</f>
        <v>11.Pénzmaradvány elvonás</v>
      </c>
      <c r="B38" s="49">
        <f>G38+L38</f>
        <v>0</v>
      </c>
      <c r="C38" s="49">
        <f t="shared" si="9"/>
        <v>0</v>
      </c>
      <c r="D38" s="49">
        <f t="shared" si="9"/>
        <v>0</v>
      </c>
      <c r="E38" s="49">
        <f t="shared" si="8"/>
        <v>0</v>
      </c>
      <c r="F38" s="51" t="str">
        <f>'Üres mintatábla'!$A36</f>
        <v>11.Pénzmaradvány elvonás</v>
      </c>
      <c r="G38" s="42"/>
      <c r="H38" s="42"/>
      <c r="I38" s="42"/>
      <c r="J38" s="42"/>
      <c r="K38" s="51" t="str">
        <f>'Üres mintatábla'!$A36</f>
        <v>11.Pénzmaradvány elvonás</v>
      </c>
      <c r="L38" s="49">
        <f>'Önk. és önállók összes'!B37</f>
        <v>0</v>
      </c>
      <c r="M38" s="49">
        <f>'Önk. és önállók összes'!C37</f>
        <v>0</v>
      </c>
      <c r="N38" s="49">
        <f>'Önk. és önállók összes'!D37</f>
        <v>0</v>
      </c>
      <c r="O38" s="49">
        <f>'Önk. és önállók összes'!E37</f>
        <v>0</v>
      </c>
    </row>
    <row r="39" spans="1:15" ht="15">
      <c r="A39" s="51" t="str">
        <f>'Üres mintatábla'!A37</f>
        <v>12.Állami befizetés + kamat</v>
      </c>
      <c r="B39" s="49">
        <f>G39+L39</f>
        <v>0</v>
      </c>
      <c r="C39" s="49">
        <f t="shared" si="9"/>
        <v>124723</v>
      </c>
      <c r="D39" s="49">
        <f t="shared" si="9"/>
        <v>124723</v>
      </c>
      <c r="E39" s="49">
        <f t="shared" si="8"/>
        <v>122740</v>
      </c>
      <c r="F39" s="51" t="str">
        <f>'Üres mintatábla'!$A37</f>
        <v>12.Állami befizetés + kamat</v>
      </c>
      <c r="G39" s="42"/>
      <c r="H39" s="42"/>
      <c r="I39" s="42"/>
      <c r="J39" s="42"/>
      <c r="K39" s="51" t="str">
        <f>'Üres mintatábla'!$A37</f>
        <v>12.Állami befizetés + kamat</v>
      </c>
      <c r="L39" s="49">
        <f>'Önk. és önállók összes'!B38</f>
        <v>0</v>
      </c>
      <c r="M39" s="49">
        <f>'Önk. és önállók összes'!C38</f>
        <v>124723</v>
      </c>
      <c r="N39" s="49">
        <f>'Önk. és önállók összes'!D38</f>
        <v>124723</v>
      </c>
      <c r="O39" s="49">
        <f>'Önk. és önállók összes'!E38</f>
        <v>122740</v>
      </c>
    </row>
    <row r="40" spans="1:15" ht="15">
      <c r="A40" s="51">
        <f>'Üres mintatábla'!A38</f>
        <v>0</v>
      </c>
      <c r="B40" s="49"/>
      <c r="C40" s="49">
        <f t="shared" si="9"/>
        <v>0</v>
      </c>
      <c r="D40" s="49">
        <f t="shared" si="9"/>
        <v>0</v>
      </c>
      <c r="E40" s="49">
        <f t="shared" si="8"/>
        <v>0</v>
      </c>
      <c r="F40" s="51">
        <f>'Üres mintatábla'!$A38</f>
        <v>0</v>
      </c>
      <c r="G40" s="41"/>
      <c r="H40" s="41"/>
      <c r="I40" s="42"/>
      <c r="J40" s="42"/>
      <c r="K40" s="51">
        <f>'Üres mintatábla'!$A38</f>
        <v>0</v>
      </c>
      <c r="L40" s="49">
        <f>'Önk. és önállók összes'!B39</f>
        <v>0</v>
      </c>
      <c r="M40" s="49">
        <f>'Önk. és önállók összes'!C39</f>
        <v>0</v>
      </c>
      <c r="N40" s="49">
        <f>'Önk. és önállók összes'!D39</f>
        <v>0</v>
      </c>
      <c r="O40" s="49">
        <f>'Önk. és önállók összes'!E39</f>
        <v>0</v>
      </c>
    </row>
    <row r="41" spans="1:15" s="137" customFormat="1" ht="15.75">
      <c r="A41" s="53" t="s">
        <v>99</v>
      </c>
      <c r="B41" s="53">
        <f>SUM(B26:B40)-B29-B30</f>
        <v>3401539</v>
      </c>
      <c r="C41" s="53">
        <f>SUM(C26:C40)-C29-C30</f>
        <v>5556620</v>
      </c>
      <c r="D41" s="53">
        <f>SUM(D26:D40)-D29-D30</f>
        <v>5573552</v>
      </c>
      <c r="E41" s="53">
        <f>SUM(E26:E40)-E29-E30</f>
        <v>1701483</v>
      </c>
      <c r="F41" s="53" t="s">
        <v>99</v>
      </c>
      <c r="G41" s="53">
        <f>G26+G27+G28+G36</f>
        <v>133928</v>
      </c>
      <c r="H41" s="53">
        <f>SUM(H26:H40)-H29-H30</f>
        <v>139723</v>
      </c>
      <c r="I41" s="53">
        <f>SUM(I26:I40)-I29-I30</f>
        <v>145090</v>
      </c>
      <c r="J41" s="53">
        <f>SUM(J26:J40)-J29-J30</f>
        <v>67269</v>
      </c>
      <c r="K41" s="53" t="s">
        <v>99</v>
      </c>
      <c r="L41" s="53">
        <f>SUM(L26:L40)-L29-L30</f>
        <v>3267611</v>
      </c>
      <c r="M41" s="53">
        <f>SUM(M26:M40)-M29-M30</f>
        <v>5416897</v>
      </c>
      <c r="N41" s="53">
        <f>SUM(N26:N40)-N29-N30</f>
        <v>5428462</v>
      </c>
      <c r="O41" s="53">
        <f>SUM(O26:O40)-O29-O30</f>
        <v>1634214</v>
      </c>
    </row>
    <row r="42" spans="1:15" s="230" customFormat="1" ht="15.75">
      <c r="A42" s="108" t="s">
        <v>28</v>
      </c>
      <c r="B42" s="108">
        <f>B24-B41</f>
        <v>0</v>
      </c>
      <c r="C42" s="108">
        <f>C24-C41</f>
        <v>0</v>
      </c>
      <c r="D42" s="108">
        <f>D24-D41</f>
        <v>0</v>
      </c>
      <c r="E42" s="108">
        <f>E24-E41</f>
        <v>2172576</v>
      </c>
      <c r="F42" s="108" t="s">
        <v>28</v>
      </c>
      <c r="G42" s="108">
        <f>G24-G41</f>
        <v>0</v>
      </c>
      <c r="H42" s="108">
        <f>H24-H41</f>
        <v>0</v>
      </c>
      <c r="I42" s="108">
        <f>I24-I41</f>
        <v>0</v>
      </c>
      <c r="J42" s="108">
        <f>J24-J41</f>
        <v>9055</v>
      </c>
      <c r="K42" s="108" t="s">
        <v>28</v>
      </c>
      <c r="L42" s="108">
        <f>L24-L41</f>
        <v>0</v>
      </c>
      <c r="M42" s="108">
        <f>M24-M41</f>
        <v>0</v>
      </c>
      <c r="N42" s="108">
        <f>N24-N41</f>
        <v>0</v>
      </c>
      <c r="O42" s="108">
        <f>O24-O41</f>
        <v>2163521</v>
      </c>
    </row>
    <row r="43" spans="1:6" ht="15">
      <c r="A43" s="131"/>
      <c r="D43" s="132"/>
      <c r="F43" s="131"/>
    </row>
    <row r="44" ht="15">
      <c r="F44" s="131"/>
    </row>
    <row r="45" spans="2:3" ht="15">
      <c r="B45" s="172"/>
      <c r="C45" s="172"/>
    </row>
    <row r="46" ht="15">
      <c r="B46" s="172"/>
    </row>
    <row r="47" spans="1:3" ht="15">
      <c r="A47" s="131"/>
      <c r="C47" s="172"/>
    </row>
  </sheetData>
  <sheetProtection/>
  <mergeCells count="3">
    <mergeCell ref="K2:O2"/>
    <mergeCell ref="A2:E2"/>
    <mergeCell ref="F2:J2"/>
  </mergeCells>
  <printOptions horizontalCentered="1" verticalCentered="1"/>
  <pageMargins left="0.55" right="0.23" top="1.7" bottom="0.984251968503937" header="0.81" footer="0.5118110236220472"/>
  <pageSetup horizontalDpi="600" verticalDpi="600" orientation="portrait" paperSize="9" scale="88" r:id="rId1"/>
  <headerFooter alignWithMargins="0">
    <oddHeader>&amp;C&amp;"Arial,Félkövér"&amp;16Az Önkormányzat 2020. évi működési és fenntartási költségvetése 
(eFt)&amp;R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kelene_eva</cp:lastModifiedBy>
  <cp:lastPrinted>2020-08-10T08:58:44Z</cp:lastPrinted>
  <dcterms:created xsi:type="dcterms:W3CDTF">2000-12-06T14:44:25Z</dcterms:created>
  <dcterms:modified xsi:type="dcterms:W3CDTF">2020-08-11T09:04:22Z</dcterms:modified>
  <cp:category/>
  <cp:version/>
  <cp:contentType/>
  <cp:contentStatus/>
</cp:coreProperties>
</file>